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717" activeTab="0"/>
  </bookViews>
  <sheets>
    <sheet name="Расчет" sheetId="1" r:id="rId1"/>
  </sheets>
  <definedNames>
    <definedName name="_xlnm._FilterDatabase" localSheetId="0" hidden="1">'Расчет'!$A$34:$X$230</definedName>
  </definedNames>
  <calcPr fullCalcOnLoad="1"/>
</workbook>
</file>

<file path=xl/sharedStrings.xml><?xml version="1.0" encoding="utf-8"?>
<sst xmlns="http://schemas.openxmlformats.org/spreadsheetml/2006/main" count="400" uniqueCount="138">
  <si>
    <t>Исходные данные</t>
  </si>
  <si>
    <t>Период</t>
  </si>
  <si>
    <t>Начисление амортизации в БУ</t>
  </si>
  <si>
    <t>Начисление амортизации в НУ</t>
  </si>
  <si>
    <t>Проводка</t>
  </si>
  <si>
    <t>Расхождение 2 способов</t>
  </si>
  <si>
    <t>01</t>
  </si>
  <si>
    <t>Д</t>
  </si>
  <si>
    <t>К</t>
  </si>
  <si>
    <t>02</t>
  </si>
  <si>
    <t>Итоговые обороты</t>
  </si>
  <si>
    <t>09</t>
  </si>
  <si>
    <t>68</t>
  </si>
  <si>
    <t>77</t>
  </si>
  <si>
    <t>Налоговый учет</t>
  </si>
  <si>
    <t>Бухгалтерский Учет</t>
  </si>
  <si>
    <t>Расчет Суммы</t>
  </si>
  <si>
    <t>2. Считаем налог на основе данных Налогового Учета</t>
  </si>
  <si>
    <t>1. Считаем налог методом из ПБУ 18</t>
  </si>
  <si>
    <t>99</t>
  </si>
  <si>
    <t>Текущий налог к уплате (УР + ПНО + ОНА - ОНО -ПНА)</t>
  </si>
  <si>
    <t>Допустим, срок амортизации в БУ 10 периодов. Тогда сумма амортизации в каждом периоде в БУ (1000/10) = 100 рублей</t>
  </si>
  <si>
    <t>Срок амортизации в НУ 12 периодов. Сумма амортизации в НУ за период (900/12) = 75 рублей</t>
  </si>
  <si>
    <t>Д 01 / К 08</t>
  </si>
  <si>
    <t>Операция / Показатель</t>
  </si>
  <si>
    <t>Ввод в эксплуатацию в БУ</t>
  </si>
  <si>
    <t>Ввод в эксплуатацию в НУ</t>
  </si>
  <si>
    <t>Д Н1</t>
  </si>
  <si>
    <t>Регистрация ВР "% в пределах ставки"</t>
  </si>
  <si>
    <t>Начисление ОНО по "% в пределах ставки"</t>
  </si>
  <si>
    <t>Д 68 / К 77</t>
  </si>
  <si>
    <t>Регистрация ПР "% сверх ставки"</t>
  </si>
  <si>
    <t>Д 20 / К 02</t>
  </si>
  <si>
    <t>Н_01</t>
  </si>
  <si>
    <t>Н_02</t>
  </si>
  <si>
    <t>Расходы (Н_Р)</t>
  </si>
  <si>
    <t>Д Н_Р / К Н_02</t>
  </si>
  <si>
    <t>Д Н_Р</t>
  </si>
  <si>
    <t>Пропорция. Отношение начисленной бухгалтерской амортизации к остаточной стоимости на начало периода</t>
  </si>
  <si>
    <t>Остаточная стоимость БУ на начало периода</t>
  </si>
  <si>
    <t>Погашение ВР "% в пределах ставки"</t>
  </si>
  <si>
    <t>Погашение ОНО "% в пределах ставки"</t>
  </si>
  <si>
    <t xml:space="preserve">Величина ставки НП для расчета условного расхода </t>
  </si>
  <si>
    <t>Стоимость объекта ОС у поставщика</t>
  </si>
  <si>
    <t>рублей</t>
  </si>
  <si>
    <t>Проценты по кредиту на покупку ОС</t>
  </si>
  <si>
    <t>Из них находятся в пределах ставки рефинансирования, а 30 нет</t>
  </si>
  <si>
    <t>И образуют НВР</t>
  </si>
  <si>
    <t>А сверх ставки рефинансирования находятся</t>
  </si>
  <si>
    <t>И образуют ПР</t>
  </si>
  <si>
    <t>Тогда первоначальная стоимость объекта в БУ</t>
  </si>
  <si>
    <t>Первоначальная стоимость в НУ</t>
  </si>
  <si>
    <t>Д 77 / К 68</t>
  </si>
  <si>
    <t>Текущая сумма ВР "% в пределах" ставки на начало периода</t>
  </si>
  <si>
    <t>Недоначисленная сумма ПР "% сверх ставки" на начало периода</t>
  </si>
  <si>
    <t>Д 99 / К 68</t>
  </si>
  <si>
    <t>Величина налога (Прибыль * ставка )</t>
  </si>
  <si>
    <t>Условный расход по налогу на прибыль (прибыль * ставка)</t>
  </si>
  <si>
    <t>Коррекция Условного расхода (ОНА_начисленный - ОНА_погашенный + ОНО_погашенное - ОНО_начисленное + ПНО_начисленное - ПНА_начисленное)</t>
  </si>
  <si>
    <t>Прибыль в НУ (доход - расход)</t>
  </si>
  <si>
    <t>Изменение ВР "по разнице в сроках амортизации"</t>
  </si>
  <si>
    <t>Начисление ОНА "по разнице в сроках амортизации"</t>
  </si>
  <si>
    <t>Д 09 / К 68</t>
  </si>
  <si>
    <t>После переоценки сумма бухгалтерской амортизации за период составляет 150 рублей. Сумма НУ остается без изменений</t>
  </si>
  <si>
    <t>В 3 периоде (в начале) происходит переоценка с коэффициентом</t>
  </si>
  <si>
    <t>После переоценки сумма бухгалтерской амортизации 100 * 1.5 * 0.8 = 120 рублей. Сумма НУ без изменений (75 руб/мес)</t>
  </si>
  <si>
    <t>Д 01 / К 83</t>
  </si>
  <si>
    <t>Д 83 / К 02</t>
  </si>
  <si>
    <t>Дооценка с коэф. 1.5 первоначальной стоимости</t>
  </si>
  <si>
    <t>Дооценка с коэф. 1.5 накопленной амортизации</t>
  </si>
  <si>
    <t>Недоначисленная сумма ПР "дооценка 1,5" на начало периода</t>
  </si>
  <si>
    <t>Начисление ПР "дооценка 1,5"</t>
  </si>
  <si>
    <t>Начисление ПНО "дооценка 1,5"</t>
  </si>
  <si>
    <t xml:space="preserve">В 5 периоде переоценка с коэффициентом </t>
  </si>
  <si>
    <t>Уценка с коэф. 0,8 накопленной амортизации</t>
  </si>
  <si>
    <t>Уценка с коэф. 0,8 первоначальной стоимости</t>
  </si>
  <si>
    <t>Д 83 / К 01</t>
  </si>
  <si>
    <t>Д 02 / К 83</t>
  </si>
  <si>
    <t>Недоначисленная сумма ПР "уценка 0,8" на начало периода</t>
  </si>
  <si>
    <t>Начисление ПР "уценка 0,8"</t>
  </si>
  <si>
    <t>Д 68 / К 99</t>
  </si>
  <si>
    <t>Расход накопительным итогом в БУ (амортизация + ост. стоимость выбывшего объекта)</t>
  </si>
  <si>
    <t>Расход в НУ (амортизация + остаточная стоимость выбывшего объекта)</t>
  </si>
  <si>
    <t>В конце 8 периода выбывает</t>
  </si>
  <si>
    <t>Отнесение к бухгалтерским расходам текущего периода остаточной стоимости выбывшей доли объекта</t>
  </si>
  <si>
    <t>стоимости объекта</t>
  </si>
  <si>
    <t>Д 91</t>
  </si>
  <si>
    <t>Списание ВР "% в пределах ставки"</t>
  </si>
  <si>
    <t>Списание ОНО "% в пределах ставки"</t>
  </si>
  <si>
    <t>Д 77 / К 99</t>
  </si>
  <si>
    <t>Доначисление ПР "% сверх ставки" пропорционально выбывшей стоимости</t>
  </si>
  <si>
    <t xml:space="preserve">Начисление ПР "% сверх ставки" </t>
  </si>
  <si>
    <t>Начисление ПНО "% сверх ставки"</t>
  </si>
  <si>
    <t>Доначисление ПНО "% сверх ставки"</t>
  </si>
  <si>
    <t>Списание ВР "по разнице в сроках амортизации"</t>
  </si>
  <si>
    <t>Д 99 / К 09</t>
  </si>
  <si>
    <t>Списание ОНА "по разнице в сроках амортизации"</t>
  </si>
  <si>
    <t>Начисление ПР на сумму списанной ВР "% в пределах ставки"</t>
  </si>
  <si>
    <t>Начисление ПНО на сумму списанного ОНО "% в пределах ставки"</t>
  </si>
  <si>
    <t>Начисление ПР на сумму списанной ВР "по разнице в сроках амортизации"</t>
  </si>
  <si>
    <t>Начисление ПНА на сумму списанного ОНА "по разнице в сроках амортизации"</t>
  </si>
  <si>
    <t>Д 69 / К 99</t>
  </si>
  <si>
    <t>Доначисление ПР "дооценка 1,5" пропорционально выбывшей стоимости</t>
  </si>
  <si>
    <t>Доначисление ПНО "дооценка 1,5"</t>
  </si>
  <si>
    <t>Начисление ПНА "уценка 0,8"</t>
  </si>
  <si>
    <t>Доначисление ПР "уценка 0,8" пропорционально выбывшей стоимости</t>
  </si>
  <si>
    <t>Доначисление ПНА "уценка 1,5"</t>
  </si>
  <si>
    <t>Определение величины налоговой остаточной стоимости, относящейся к выбываемой части</t>
  </si>
  <si>
    <t>Доход от реализации актива</t>
  </si>
  <si>
    <t xml:space="preserve">Объект (часть) продается за </t>
  </si>
  <si>
    <t>Выручка от реализации (части) актива</t>
  </si>
  <si>
    <t>К 91</t>
  </si>
  <si>
    <t>Доход/расход</t>
  </si>
  <si>
    <t>Прибыль в БУ (доход прочий + доход от реалиации - расход)</t>
  </si>
  <si>
    <t>Доход прочий накопительным итогом в БУ и НУ (произвольное значение)</t>
  </si>
  <si>
    <t>Определение финансового результата в НУ от реализации (части) актива</t>
  </si>
  <si>
    <t>Регистрация ВР "убыток от реализации актива"</t>
  </si>
  <si>
    <t>Начисление ОНА на "убыток от реализации актива"</t>
  </si>
  <si>
    <t>Постепенное признание убытка от реализации части актива в НУ</t>
  </si>
  <si>
    <t>Погашение ВР "убыток от реализации актива"</t>
  </si>
  <si>
    <t>Погашение ОНА "убыток от реализации актива"</t>
  </si>
  <si>
    <t>Д 68 / К 09</t>
  </si>
  <si>
    <t>Погашение ОНА "по разнице в сроках амортизации"</t>
  </si>
  <si>
    <t>Уменьшение балансовой стоимости в БУ</t>
  </si>
  <si>
    <t>Уменьешение балансовой стоимости в НУ</t>
  </si>
  <si>
    <t>см. формулу в соответ. ячейке</t>
  </si>
  <si>
    <t>Требования к расчету</t>
  </si>
  <si>
    <t>По окончании амортизации сумма накопленной амортизации совпадает с первоначальной стоимостью (сальдо счета 01 равно сальдо счета 02). И для БУ и для НУ</t>
  </si>
  <si>
    <t>По окончании амортизации текущая (непогашенная) сумма ОНА равна нулю (сальдо счета 09 равно нулю)</t>
  </si>
  <si>
    <t>По окончании амортизации текущая (непогашенная) сумма ОНО равна нулю (сальдо счета 77 равно нулю)</t>
  </si>
  <si>
    <t>Проверка</t>
  </si>
  <si>
    <t>Величина налога к уплате, рассчитанная по данным НУ и по данным БУ, совпадает на конец КАЖДОГО периода. См. раздел Проверка</t>
  </si>
  <si>
    <t>Примечания</t>
  </si>
  <si>
    <t>Расчет производится на основании формул, которые работают при любых начальных значениях</t>
  </si>
  <si>
    <t>Ячейки, выделенные зеленым цветом, можно изменять в разумных пределах</t>
  </si>
  <si>
    <t xml:space="preserve">В данном примере используются несколько упрощенные формулы. Это сделно с целью упростить пример и сделать вычисления более наглядными. </t>
  </si>
  <si>
    <t>Приложение к статье, размещенной на www.Fin-Plus.Ru/ru/articles/pbu18_calculation.php</t>
  </si>
  <si>
    <t>Пример детального расчета разниц ПБУ18 по Основному средству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</si>
</sst>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00"/>
    <numFmt numFmtId="170" formatCode="[$-FC19]d\ mmmm\ yyyy\ &quot;г.&quot;"/>
    <numFmt numFmtId="171" formatCode="0.00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dashed"/>
      <top style="thin"/>
      <bottom style="double"/>
    </border>
    <border>
      <left style="thin"/>
      <right style="dashed"/>
      <top style="thin"/>
      <bottom style="double"/>
    </border>
    <border>
      <left>
        <color indexed="63"/>
      </left>
      <right style="dashed"/>
      <top style="thin"/>
      <bottom style="double"/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6" fillId="0" borderId="0" xfId="0" applyFont="1" applyAlignment="1">
      <alignment/>
    </xf>
    <xf numFmtId="0" fontId="43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2" fillId="33" borderId="32" xfId="0" applyNumberFormat="1" applyFont="1" applyFill="1" applyBorder="1" applyAlignment="1">
      <alignment horizontal="center"/>
    </xf>
    <xf numFmtId="49" fontId="2" fillId="33" borderId="33" xfId="0" applyNumberFormat="1" applyFont="1" applyFill="1" applyBorder="1" applyAlignment="1">
      <alignment horizontal="center"/>
    </xf>
    <xf numFmtId="49" fontId="2" fillId="33" borderId="34" xfId="0" applyNumberFormat="1" applyFont="1" applyFill="1" applyBorder="1" applyAlignment="1">
      <alignment horizontal="center"/>
    </xf>
    <xf numFmtId="49" fontId="2" fillId="33" borderId="35" xfId="0" applyNumberFormat="1" applyFont="1" applyFill="1" applyBorder="1" applyAlignment="1">
      <alignment horizontal="center"/>
    </xf>
    <xf numFmtId="0" fontId="2" fillId="33" borderId="36" xfId="0" applyFont="1" applyFill="1" applyBorder="1" applyAlignment="1">
      <alignment horizontal="center"/>
    </xf>
    <xf numFmtId="0" fontId="2" fillId="33" borderId="37" xfId="0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49" fontId="2" fillId="33" borderId="39" xfId="0" applyNumberFormat="1" applyFont="1" applyFill="1" applyBorder="1" applyAlignment="1">
      <alignment horizontal="center"/>
    </xf>
    <xf numFmtId="49" fontId="5" fillId="33" borderId="32" xfId="0" applyNumberFormat="1" applyFont="1" applyFill="1" applyBorder="1" applyAlignment="1">
      <alignment horizontal="center"/>
    </xf>
    <xf numFmtId="49" fontId="5" fillId="33" borderId="3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41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3"/>
  <sheetViews>
    <sheetView tabSelected="1" zoomScalePageLayoutView="0" workbookViewId="0" topLeftCell="A1">
      <selection activeCell="K8" sqref="K8"/>
    </sheetView>
  </sheetViews>
  <sheetFormatPr defaultColWidth="9.00390625" defaultRowHeight="12.75"/>
  <cols>
    <col min="1" max="1" width="5.625" style="0" customWidth="1"/>
    <col min="2" max="2" width="44.875" style="0" customWidth="1"/>
    <col min="3" max="3" width="22.625" style="0" customWidth="1"/>
    <col min="4" max="4" width="13.625" style="0" customWidth="1"/>
    <col min="5" max="22" width="5.75390625" style="0" customWidth="1"/>
    <col min="23" max="23" width="7.25390625" style="0" customWidth="1"/>
    <col min="24" max="24" width="6.75390625" style="0" customWidth="1"/>
  </cols>
  <sheetData>
    <row r="1" spans="1:10" s="41" customFormat="1" ht="23.25">
      <c r="A1" s="44" t="s">
        <v>137</v>
      </c>
      <c r="B1" s="44"/>
      <c r="C1" s="44"/>
      <c r="D1" s="44"/>
      <c r="E1" s="44"/>
      <c r="F1" s="44"/>
      <c r="G1" s="44"/>
      <c r="H1" s="44"/>
      <c r="I1" s="44"/>
      <c r="J1" s="44"/>
    </row>
    <row r="2" spans="1:5" s="43" customFormat="1" ht="11.25">
      <c r="A2" s="45" t="s">
        <v>136</v>
      </c>
      <c r="B2" s="45"/>
      <c r="C2" s="45"/>
      <c r="D2" s="45"/>
      <c r="E2" s="45"/>
    </row>
    <row r="4" ht="12.75">
      <c r="A4" s="1" t="s">
        <v>0</v>
      </c>
    </row>
    <row r="5" spans="1:3" ht="12.75">
      <c r="A5" s="29" t="s">
        <v>42</v>
      </c>
      <c r="C5" s="30">
        <v>0.2</v>
      </c>
    </row>
    <row r="6" spans="1:4" ht="12.75">
      <c r="A6" s="2" t="s">
        <v>43</v>
      </c>
      <c r="C6" s="31">
        <v>900</v>
      </c>
      <c r="D6" t="s">
        <v>44</v>
      </c>
    </row>
    <row r="7" spans="1:4" ht="12.75">
      <c r="A7" s="3" t="s">
        <v>45</v>
      </c>
      <c r="C7" s="32">
        <f>C8+C9</f>
        <v>100</v>
      </c>
      <c r="D7" t="s">
        <v>44</v>
      </c>
    </row>
    <row r="8" spans="1:5" ht="12.75">
      <c r="A8" s="3" t="s">
        <v>46</v>
      </c>
      <c r="C8" s="31">
        <v>70</v>
      </c>
      <c r="D8" t="s">
        <v>44</v>
      </c>
      <c r="E8" t="s">
        <v>47</v>
      </c>
    </row>
    <row r="9" spans="1:5" ht="12.75">
      <c r="A9" s="3" t="s">
        <v>48</v>
      </c>
      <c r="C9" s="31">
        <v>30</v>
      </c>
      <c r="D9" t="s">
        <v>44</v>
      </c>
      <c r="E9" t="s">
        <v>49</v>
      </c>
    </row>
    <row r="10" spans="1:4" ht="12.75">
      <c r="A10" s="3" t="s">
        <v>50</v>
      </c>
      <c r="C10">
        <f>C6+C7</f>
        <v>1000</v>
      </c>
      <c r="D10" t="s">
        <v>44</v>
      </c>
    </row>
    <row r="11" spans="1:4" ht="12.75">
      <c r="A11" s="3" t="s">
        <v>51</v>
      </c>
      <c r="C11">
        <f>C6</f>
        <v>900</v>
      </c>
      <c r="D11" t="s">
        <v>44</v>
      </c>
    </row>
    <row r="12" ht="12.75">
      <c r="A12" s="3" t="s">
        <v>21</v>
      </c>
    </row>
    <row r="13" ht="12.75">
      <c r="A13" s="3" t="s">
        <v>22</v>
      </c>
    </row>
    <row r="14" spans="1:4" ht="12.75">
      <c r="A14" s="3" t="s">
        <v>64</v>
      </c>
      <c r="C14" s="31">
        <v>1.5</v>
      </c>
      <c r="D14" t="s">
        <v>63</v>
      </c>
    </row>
    <row r="15" spans="1:4" ht="12.75">
      <c r="A15" s="3" t="s">
        <v>73</v>
      </c>
      <c r="C15" s="31">
        <v>0.8</v>
      </c>
      <c r="D15" t="s">
        <v>65</v>
      </c>
    </row>
    <row r="16" spans="1:4" ht="12.75">
      <c r="A16" s="3" t="s">
        <v>83</v>
      </c>
      <c r="C16" s="30">
        <v>0.25</v>
      </c>
      <c r="D16" t="s">
        <v>85</v>
      </c>
    </row>
    <row r="17" spans="1:4" ht="12.75">
      <c r="A17" s="3" t="s">
        <v>109</v>
      </c>
      <c r="C17" s="31">
        <v>10</v>
      </c>
      <c r="D17" t="s">
        <v>44</v>
      </c>
    </row>
    <row r="18" spans="1:3" ht="12.75">
      <c r="A18" s="3"/>
      <c r="C18" s="32"/>
    </row>
    <row r="19" spans="1:3" ht="12.75">
      <c r="A19" s="1" t="s">
        <v>126</v>
      </c>
      <c r="C19" s="32"/>
    </row>
    <row r="20" spans="1:3" ht="12.75">
      <c r="A20" s="3">
        <v>1</v>
      </c>
      <c r="B20" t="s">
        <v>127</v>
      </c>
      <c r="C20" s="32"/>
    </row>
    <row r="21" spans="1:3" ht="12.75">
      <c r="A21" s="3">
        <v>2</v>
      </c>
      <c r="B21" t="s">
        <v>128</v>
      </c>
      <c r="C21" s="32"/>
    </row>
    <row r="22" spans="1:3" ht="12.75">
      <c r="A22" s="3">
        <v>3</v>
      </c>
      <c r="B22" t="s">
        <v>129</v>
      </c>
      <c r="C22" s="32"/>
    </row>
    <row r="23" spans="1:3" ht="12.75">
      <c r="A23" s="3">
        <v>4</v>
      </c>
      <c r="B23" t="s">
        <v>131</v>
      </c>
      <c r="C23" s="32"/>
    </row>
    <row r="24" spans="1:3" ht="12.75">
      <c r="A24" s="3">
        <v>5</v>
      </c>
      <c r="B24" t="s">
        <v>133</v>
      </c>
      <c r="C24" s="32"/>
    </row>
    <row r="25" spans="1:3" ht="12.75">
      <c r="A25" s="3"/>
      <c r="C25" s="32"/>
    </row>
    <row r="26" spans="1:3" ht="12.75">
      <c r="A26" s="1" t="s">
        <v>132</v>
      </c>
      <c r="C26" s="32"/>
    </row>
    <row r="27" spans="1:3" ht="12.75">
      <c r="A27" s="3">
        <v>1</v>
      </c>
      <c r="B27" t="s">
        <v>134</v>
      </c>
      <c r="C27" s="32"/>
    </row>
    <row r="28" spans="1:2" ht="12.75">
      <c r="A28" s="3">
        <v>2</v>
      </c>
      <c r="B28" t="s">
        <v>135</v>
      </c>
    </row>
    <row r="29" ht="12.75">
      <c r="A29" s="3"/>
    </row>
    <row r="30" ht="13.5" thickBot="1"/>
    <row r="31" spans="1:24" s="2" customFormat="1" ht="13.5" thickTop="1">
      <c r="A31" s="56" t="s">
        <v>1</v>
      </c>
      <c r="B31" s="59" t="s">
        <v>24</v>
      </c>
      <c r="C31" s="59" t="s">
        <v>16</v>
      </c>
      <c r="D31" s="62" t="s">
        <v>4</v>
      </c>
      <c r="E31" s="50" t="s">
        <v>15</v>
      </c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2"/>
      <c r="S31" s="50" t="s">
        <v>14</v>
      </c>
      <c r="T31" s="51"/>
      <c r="U31" s="51"/>
      <c r="V31" s="51"/>
      <c r="W31" s="51"/>
      <c r="X31" s="52"/>
    </row>
    <row r="32" spans="1:24" s="8" customFormat="1" ht="14.25" customHeight="1">
      <c r="A32" s="57"/>
      <c r="B32" s="60"/>
      <c r="C32" s="60"/>
      <c r="D32" s="63"/>
      <c r="E32" s="53" t="s">
        <v>6</v>
      </c>
      <c r="F32" s="47"/>
      <c r="G32" s="46" t="s">
        <v>9</v>
      </c>
      <c r="H32" s="47"/>
      <c r="I32" s="46" t="s">
        <v>11</v>
      </c>
      <c r="J32" s="47"/>
      <c r="K32" s="54" t="s">
        <v>112</v>
      </c>
      <c r="L32" s="55"/>
      <c r="M32" s="48" t="s">
        <v>12</v>
      </c>
      <c r="N32" s="47"/>
      <c r="O32" s="46" t="s">
        <v>13</v>
      </c>
      <c r="P32" s="47"/>
      <c r="Q32" s="46" t="s">
        <v>19</v>
      </c>
      <c r="R32" s="49"/>
      <c r="S32" s="53" t="s">
        <v>33</v>
      </c>
      <c r="T32" s="47"/>
      <c r="U32" s="46" t="s">
        <v>34</v>
      </c>
      <c r="V32" s="47"/>
      <c r="W32" s="48" t="s">
        <v>35</v>
      </c>
      <c r="X32" s="49"/>
    </row>
    <row r="33" spans="1:24" s="5" customFormat="1" ht="14.25" customHeight="1" thickBot="1">
      <c r="A33" s="58"/>
      <c r="B33" s="61"/>
      <c r="C33" s="61"/>
      <c r="D33" s="64"/>
      <c r="E33" s="24" t="s">
        <v>7</v>
      </c>
      <c r="F33" s="12" t="s">
        <v>8</v>
      </c>
      <c r="G33" s="25" t="s">
        <v>7</v>
      </c>
      <c r="H33" s="12" t="s">
        <v>8</v>
      </c>
      <c r="I33" s="27" t="s">
        <v>7</v>
      </c>
      <c r="J33" s="12" t="s">
        <v>8</v>
      </c>
      <c r="K33" s="25" t="s">
        <v>7</v>
      </c>
      <c r="L33" s="28" t="s">
        <v>8</v>
      </c>
      <c r="M33" s="27" t="s">
        <v>7</v>
      </c>
      <c r="N33" s="12" t="s">
        <v>8</v>
      </c>
      <c r="O33" s="27" t="s">
        <v>7</v>
      </c>
      <c r="P33" s="28" t="s">
        <v>8</v>
      </c>
      <c r="Q33" s="25" t="s">
        <v>7</v>
      </c>
      <c r="R33" s="28" t="s">
        <v>8</v>
      </c>
      <c r="S33" s="24" t="s">
        <v>7</v>
      </c>
      <c r="T33" s="12" t="s">
        <v>8</v>
      </c>
      <c r="U33" s="25" t="s">
        <v>7</v>
      </c>
      <c r="V33" s="12" t="s">
        <v>8</v>
      </c>
      <c r="W33" s="26" t="s">
        <v>7</v>
      </c>
      <c r="X33" s="13" t="s">
        <v>8</v>
      </c>
    </row>
    <row r="34" spans="1:24" ht="13.5" thickTop="1">
      <c r="A34" s="35">
        <v>0</v>
      </c>
      <c r="B34" s="15" t="s">
        <v>25</v>
      </c>
      <c r="C34" s="15">
        <f>C10</f>
        <v>1000</v>
      </c>
      <c r="D34" s="15" t="s">
        <v>23</v>
      </c>
      <c r="E34" s="14">
        <f>C34</f>
        <v>1000</v>
      </c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5"/>
      <c r="T34" s="15"/>
      <c r="U34" s="15"/>
      <c r="V34" s="15"/>
      <c r="W34" s="15"/>
      <c r="X34" s="16"/>
    </row>
    <row r="35" spans="1:24" ht="12.75">
      <c r="A35" s="36">
        <v>0</v>
      </c>
      <c r="B35" s="2" t="s">
        <v>26</v>
      </c>
      <c r="C35" s="2">
        <f>C6</f>
        <v>900</v>
      </c>
      <c r="D35" s="2" t="s">
        <v>27</v>
      </c>
      <c r="E35" s="17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8"/>
      <c r="S35" s="2">
        <v>900</v>
      </c>
      <c r="T35" s="2"/>
      <c r="U35" s="2"/>
      <c r="V35" s="2"/>
      <c r="W35" s="2"/>
      <c r="X35" s="18"/>
    </row>
    <row r="36" spans="1:24" ht="12.75">
      <c r="A36" s="36">
        <v>0</v>
      </c>
      <c r="B36" s="2" t="s">
        <v>28</v>
      </c>
      <c r="C36" s="2">
        <f>C8</f>
        <v>70</v>
      </c>
      <c r="D36" s="2" t="s">
        <v>37</v>
      </c>
      <c r="E36" s="17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8"/>
      <c r="S36" s="2"/>
      <c r="T36" s="2"/>
      <c r="U36" s="2"/>
      <c r="V36" s="2"/>
      <c r="W36" s="2">
        <v>70</v>
      </c>
      <c r="X36" s="18"/>
    </row>
    <row r="37" spans="1:24" ht="12.75">
      <c r="A37" s="36">
        <v>0</v>
      </c>
      <c r="B37" s="2" t="s">
        <v>29</v>
      </c>
      <c r="C37" s="2">
        <f>C36*C5</f>
        <v>14</v>
      </c>
      <c r="D37" s="2" t="s">
        <v>30</v>
      </c>
      <c r="E37" s="17"/>
      <c r="F37" s="2"/>
      <c r="G37" s="2"/>
      <c r="H37" s="2"/>
      <c r="I37" s="2"/>
      <c r="J37" s="2"/>
      <c r="K37" s="2"/>
      <c r="L37" s="2"/>
      <c r="M37" s="2">
        <f>C37</f>
        <v>14</v>
      </c>
      <c r="N37" s="2"/>
      <c r="O37" s="2"/>
      <c r="P37" s="2">
        <f>C37</f>
        <v>14</v>
      </c>
      <c r="Q37" s="2"/>
      <c r="R37" s="18"/>
      <c r="S37" s="2"/>
      <c r="T37" s="2"/>
      <c r="U37" s="2"/>
      <c r="V37" s="2"/>
      <c r="W37" s="2"/>
      <c r="X37" s="18"/>
    </row>
    <row r="38" spans="1:24" ht="12.75">
      <c r="A38" s="37">
        <v>0</v>
      </c>
      <c r="B38" s="11" t="s">
        <v>31</v>
      </c>
      <c r="C38" s="11">
        <f>C9</f>
        <v>30</v>
      </c>
      <c r="D38" s="11"/>
      <c r="E38" s="2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22"/>
      <c r="S38" s="11"/>
      <c r="T38" s="11"/>
      <c r="U38" s="11"/>
      <c r="V38" s="11"/>
      <c r="W38" s="11"/>
      <c r="X38" s="22"/>
    </row>
    <row r="39" spans="1:24" ht="12.75">
      <c r="A39" s="38">
        <v>1</v>
      </c>
      <c r="B39" s="34" t="s">
        <v>2</v>
      </c>
      <c r="C39" s="9">
        <f>C34/10</f>
        <v>100</v>
      </c>
      <c r="D39" s="34" t="s">
        <v>32</v>
      </c>
      <c r="E39" s="19"/>
      <c r="F39" s="9"/>
      <c r="G39" s="9"/>
      <c r="H39" s="9">
        <f>C39</f>
        <v>100</v>
      </c>
      <c r="I39" s="9"/>
      <c r="J39" s="9"/>
      <c r="K39" s="9">
        <f>H39</f>
        <v>100</v>
      </c>
      <c r="L39" s="9"/>
      <c r="M39" s="9"/>
      <c r="N39" s="9"/>
      <c r="O39" s="9"/>
      <c r="P39" s="9"/>
      <c r="Q39" s="9"/>
      <c r="R39" s="23"/>
      <c r="S39" s="9"/>
      <c r="T39" s="9"/>
      <c r="U39" s="9"/>
      <c r="V39" s="9"/>
      <c r="W39" s="9"/>
      <c r="X39" s="23"/>
    </row>
    <row r="40" spans="1:24" ht="12.75">
      <c r="A40" s="39">
        <v>1</v>
      </c>
      <c r="B40" s="3" t="s">
        <v>3</v>
      </c>
      <c r="C40" s="2">
        <f>C35/12</f>
        <v>75</v>
      </c>
      <c r="D40" s="3" t="s">
        <v>36</v>
      </c>
      <c r="E40" s="17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8"/>
      <c r="S40" s="2"/>
      <c r="T40" s="2"/>
      <c r="U40" s="2"/>
      <c r="V40" s="2">
        <f>C40</f>
        <v>75</v>
      </c>
      <c r="W40" s="2">
        <f>C40</f>
        <v>75</v>
      </c>
      <c r="X40" s="18"/>
    </row>
    <row r="41" spans="1:24" ht="12.75">
      <c r="A41" s="39">
        <v>1</v>
      </c>
      <c r="B41" s="3" t="s">
        <v>39</v>
      </c>
      <c r="C41" s="2">
        <f>C34</f>
        <v>1000</v>
      </c>
      <c r="D41" s="3"/>
      <c r="E41" s="17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8"/>
      <c r="S41" s="2"/>
      <c r="T41" s="2"/>
      <c r="U41" s="2"/>
      <c r="V41" s="2"/>
      <c r="W41" s="2"/>
      <c r="X41" s="18"/>
    </row>
    <row r="42" spans="1:24" ht="12.75">
      <c r="A42" s="39">
        <v>1</v>
      </c>
      <c r="B42" s="3" t="s">
        <v>38</v>
      </c>
      <c r="C42" s="2">
        <f>C39/C41</f>
        <v>0.1</v>
      </c>
      <c r="D42" s="2"/>
      <c r="E42" s="17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8"/>
      <c r="S42" s="2"/>
      <c r="T42" s="2"/>
      <c r="U42" s="2"/>
      <c r="V42" s="2"/>
      <c r="W42" s="2"/>
      <c r="X42" s="18"/>
    </row>
    <row r="43" spans="1:24" ht="12.75">
      <c r="A43" s="39">
        <v>1</v>
      </c>
      <c r="B43" s="3" t="s">
        <v>53</v>
      </c>
      <c r="C43" s="2">
        <f>C36</f>
        <v>70</v>
      </c>
      <c r="D43" s="2"/>
      <c r="E43" s="17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8"/>
      <c r="S43" s="2"/>
      <c r="T43" s="2"/>
      <c r="U43" s="2"/>
      <c r="V43" s="2"/>
      <c r="W43" s="2"/>
      <c r="X43" s="18"/>
    </row>
    <row r="44" spans="1:24" ht="12.75">
      <c r="A44" s="39">
        <v>1</v>
      </c>
      <c r="B44" s="3" t="s">
        <v>40</v>
      </c>
      <c r="C44" s="2">
        <f>C43*C42</f>
        <v>7</v>
      </c>
      <c r="D44" s="2"/>
      <c r="E44" s="17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8"/>
      <c r="S44" s="2"/>
      <c r="T44" s="2"/>
      <c r="U44" s="2"/>
      <c r="V44" s="2"/>
      <c r="W44" s="2"/>
      <c r="X44" s="18"/>
    </row>
    <row r="45" spans="1:24" ht="12.75">
      <c r="A45" s="39">
        <v>1</v>
      </c>
      <c r="B45" s="3" t="s">
        <v>41</v>
      </c>
      <c r="C45" s="2">
        <f>C44*C5</f>
        <v>1.4000000000000001</v>
      </c>
      <c r="D45" s="2" t="s">
        <v>52</v>
      </c>
      <c r="E45" s="17"/>
      <c r="F45" s="2"/>
      <c r="G45" s="2"/>
      <c r="H45" s="2"/>
      <c r="I45" s="2"/>
      <c r="J45" s="2"/>
      <c r="K45" s="2"/>
      <c r="L45" s="2"/>
      <c r="M45" s="2"/>
      <c r="N45" s="2">
        <f>C45</f>
        <v>1.4000000000000001</v>
      </c>
      <c r="O45" s="2">
        <f>C45</f>
        <v>1.4000000000000001</v>
      </c>
      <c r="P45" s="2"/>
      <c r="Q45" s="2"/>
      <c r="R45" s="18"/>
      <c r="S45" s="2"/>
      <c r="T45" s="2"/>
      <c r="U45" s="2"/>
      <c r="V45" s="2"/>
      <c r="W45" s="2"/>
      <c r="X45" s="18"/>
    </row>
    <row r="46" spans="1:24" ht="12.75">
      <c r="A46" s="39">
        <v>1</v>
      </c>
      <c r="B46" s="3" t="s">
        <v>54</v>
      </c>
      <c r="C46" s="2">
        <f>C38</f>
        <v>30</v>
      </c>
      <c r="D46" s="2"/>
      <c r="E46" s="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8"/>
      <c r="S46" s="2"/>
      <c r="T46" s="2"/>
      <c r="U46" s="2"/>
      <c r="V46" s="2"/>
      <c r="W46" s="2"/>
      <c r="X46" s="18"/>
    </row>
    <row r="47" spans="1:24" ht="12.75">
      <c r="A47" s="39">
        <v>1</v>
      </c>
      <c r="B47" s="3" t="s">
        <v>91</v>
      </c>
      <c r="C47" s="2">
        <f>C46*C42</f>
        <v>3</v>
      </c>
      <c r="D47" s="2"/>
      <c r="E47" s="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8"/>
      <c r="S47" s="2"/>
      <c r="T47" s="2"/>
      <c r="U47" s="2"/>
      <c r="V47" s="2"/>
      <c r="W47" s="2"/>
      <c r="X47" s="18"/>
    </row>
    <row r="48" spans="1:24" ht="12.75">
      <c r="A48" s="39">
        <v>1</v>
      </c>
      <c r="B48" s="3" t="s">
        <v>92</v>
      </c>
      <c r="C48" s="2">
        <f>C47*C5</f>
        <v>0.6000000000000001</v>
      </c>
      <c r="D48" s="2" t="s">
        <v>55</v>
      </c>
      <c r="E48" s="17"/>
      <c r="F48" s="2"/>
      <c r="G48" s="2"/>
      <c r="H48" s="2"/>
      <c r="I48" s="2"/>
      <c r="J48" s="2"/>
      <c r="K48" s="2"/>
      <c r="L48" s="2"/>
      <c r="M48" s="2"/>
      <c r="N48" s="2">
        <f>C48</f>
        <v>0.6000000000000001</v>
      </c>
      <c r="O48" s="2"/>
      <c r="P48" s="2"/>
      <c r="Q48" s="2">
        <f>C48</f>
        <v>0.6000000000000001</v>
      </c>
      <c r="R48" s="18"/>
      <c r="S48" s="2"/>
      <c r="T48" s="2"/>
      <c r="U48" s="2"/>
      <c r="V48" s="2"/>
      <c r="W48" s="2"/>
      <c r="X48" s="18"/>
    </row>
    <row r="49" spans="1:24" ht="12.75">
      <c r="A49" s="39">
        <v>1</v>
      </c>
      <c r="B49" s="3" t="s">
        <v>60</v>
      </c>
      <c r="C49" s="2">
        <f>(C6/10)-(C6/12)</f>
        <v>15</v>
      </c>
      <c r="D49" s="2"/>
      <c r="E49" s="17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8"/>
      <c r="S49" s="2"/>
      <c r="T49" s="2"/>
      <c r="U49" s="2"/>
      <c r="V49" s="2"/>
      <c r="W49" s="2"/>
      <c r="X49" s="18"/>
    </row>
    <row r="50" spans="1:24" ht="12.75">
      <c r="A50" s="40">
        <v>1</v>
      </c>
      <c r="B50" s="10" t="s">
        <v>61</v>
      </c>
      <c r="C50" s="11">
        <f>C49*C5</f>
        <v>3</v>
      </c>
      <c r="D50" s="11" t="s">
        <v>62</v>
      </c>
      <c r="E50" s="21"/>
      <c r="F50" s="11"/>
      <c r="G50" s="11"/>
      <c r="H50" s="11"/>
      <c r="I50" s="11">
        <f>C50</f>
        <v>3</v>
      </c>
      <c r="J50" s="11"/>
      <c r="K50" s="11"/>
      <c r="L50" s="11"/>
      <c r="M50" s="11"/>
      <c r="N50" s="11">
        <f>C50</f>
        <v>3</v>
      </c>
      <c r="O50" s="11"/>
      <c r="P50" s="11"/>
      <c r="Q50" s="11"/>
      <c r="R50" s="22"/>
      <c r="S50" s="11"/>
      <c r="T50" s="11"/>
      <c r="U50" s="11"/>
      <c r="V50" s="11"/>
      <c r="W50" s="11"/>
      <c r="X50" s="22"/>
    </row>
    <row r="51" spans="1:24" ht="12.75">
      <c r="A51" s="38">
        <v>2</v>
      </c>
      <c r="B51" s="34" t="s">
        <v>2</v>
      </c>
      <c r="C51" s="9">
        <f>C34/10</f>
        <v>100</v>
      </c>
      <c r="D51" s="34" t="s">
        <v>32</v>
      </c>
      <c r="E51" s="19"/>
      <c r="F51" s="9"/>
      <c r="G51" s="9"/>
      <c r="H51" s="9">
        <f>C51</f>
        <v>100</v>
      </c>
      <c r="I51" s="9"/>
      <c r="J51" s="9"/>
      <c r="K51" s="9">
        <f>H51</f>
        <v>100</v>
      </c>
      <c r="L51" s="9"/>
      <c r="M51" s="9"/>
      <c r="N51" s="9"/>
      <c r="O51" s="9"/>
      <c r="P51" s="9"/>
      <c r="Q51" s="9"/>
      <c r="R51" s="23"/>
      <c r="S51" s="9"/>
      <c r="T51" s="9"/>
      <c r="U51" s="9"/>
      <c r="V51" s="9"/>
      <c r="W51" s="9"/>
      <c r="X51" s="23"/>
    </row>
    <row r="52" spans="1:24" ht="12.75">
      <c r="A52" s="39">
        <v>2</v>
      </c>
      <c r="B52" s="3" t="s">
        <v>3</v>
      </c>
      <c r="C52" s="2">
        <f>C35/12</f>
        <v>75</v>
      </c>
      <c r="D52" s="3" t="s">
        <v>36</v>
      </c>
      <c r="E52" s="17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8"/>
      <c r="S52" s="2"/>
      <c r="T52" s="2"/>
      <c r="U52" s="2"/>
      <c r="V52" s="2">
        <f>C52</f>
        <v>75</v>
      </c>
      <c r="W52" s="2">
        <f>C52</f>
        <v>75</v>
      </c>
      <c r="X52" s="18"/>
    </row>
    <row r="53" spans="1:24" ht="12.75">
      <c r="A53" s="39">
        <v>2</v>
      </c>
      <c r="B53" s="3" t="s">
        <v>39</v>
      </c>
      <c r="C53" s="2">
        <f>C41-C51</f>
        <v>900</v>
      </c>
      <c r="D53" s="3"/>
      <c r="E53" s="17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8"/>
      <c r="S53" s="2"/>
      <c r="T53" s="2"/>
      <c r="U53" s="2"/>
      <c r="V53" s="2"/>
      <c r="W53" s="2"/>
      <c r="X53" s="18"/>
    </row>
    <row r="54" spans="1:24" ht="12.75">
      <c r="A54" s="39">
        <v>2</v>
      </c>
      <c r="B54" s="3" t="s">
        <v>38</v>
      </c>
      <c r="C54" s="2">
        <f>C51/C53</f>
        <v>0.1111111111111111</v>
      </c>
      <c r="D54" s="2"/>
      <c r="E54" s="17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8"/>
      <c r="S54" s="2"/>
      <c r="T54" s="2"/>
      <c r="U54" s="2"/>
      <c r="V54" s="2"/>
      <c r="W54" s="2"/>
      <c r="X54" s="18"/>
    </row>
    <row r="55" spans="1:24" ht="12.75">
      <c r="A55" s="39">
        <v>2</v>
      </c>
      <c r="B55" s="3" t="s">
        <v>53</v>
      </c>
      <c r="C55" s="2">
        <f>C36-C44</f>
        <v>63</v>
      </c>
      <c r="D55" s="2"/>
      <c r="E55" s="17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8"/>
      <c r="S55" s="2"/>
      <c r="T55" s="2"/>
      <c r="U55" s="2"/>
      <c r="V55" s="2"/>
      <c r="W55" s="2"/>
      <c r="X55" s="18"/>
    </row>
    <row r="56" spans="1:24" ht="12.75">
      <c r="A56" s="39">
        <v>2</v>
      </c>
      <c r="B56" s="3" t="s">
        <v>40</v>
      </c>
      <c r="C56" s="2">
        <f>C55*C54</f>
        <v>7</v>
      </c>
      <c r="D56" s="2"/>
      <c r="E56" s="17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8"/>
      <c r="S56" s="2"/>
      <c r="T56" s="2"/>
      <c r="U56" s="2"/>
      <c r="V56" s="2"/>
      <c r="W56" s="2"/>
      <c r="X56" s="18"/>
    </row>
    <row r="57" spans="1:24" ht="12.75">
      <c r="A57" s="39">
        <v>2</v>
      </c>
      <c r="B57" s="3" t="s">
        <v>41</v>
      </c>
      <c r="C57" s="2">
        <f>C56*$C$5</f>
        <v>1.4000000000000001</v>
      </c>
      <c r="D57" s="2" t="s">
        <v>52</v>
      </c>
      <c r="E57" s="17"/>
      <c r="F57" s="2"/>
      <c r="G57" s="2"/>
      <c r="H57" s="2"/>
      <c r="I57" s="2"/>
      <c r="J57" s="2"/>
      <c r="K57" s="2"/>
      <c r="L57" s="2"/>
      <c r="M57" s="2"/>
      <c r="N57" s="2">
        <f>C57</f>
        <v>1.4000000000000001</v>
      </c>
      <c r="O57" s="2">
        <f>C57</f>
        <v>1.4000000000000001</v>
      </c>
      <c r="P57" s="2"/>
      <c r="Q57" s="2"/>
      <c r="R57" s="18"/>
      <c r="S57" s="2"/>
      <c r="T57" s="2"/>
      <c r="U57" s="2"/>
      <c r="V57" s="2"/>
      <c r="W57" s="2"/>
      <c r="X57" s="18"/>
    </row>
    <row r="58" spans="1:24" ht="12.75">
      <c r="A58" s="39">
        <v>2</v>
      </c>
      <c r="B58" s="3" t="s">
        <v>54</v>
      </c>
      <c r="C58" s="2">
        <f>C38-C47</f>
        <v>27</v>
      </c>
      <c r="D58" s="2"/>
      <c r="E58" s="17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8"/>
      <c r="S58" s="2"/>
      <c r="T58" s="2"/>
      <c r="U58" s="2"/>
      <c r="V58" s="2"/>
      <c r="W58" s="2"/>
      <c r="X58" s="18"/>
    </row>
    <row r="59" spans="1:24" ht="12.75">
      <c r="A59" s="39">
        <v>2</v>
      </c>
      <c r="B59" s="3" t="s">
        <v>91</v>
      </c>
      <c r="C59" s="2">
        <f>C58*C54</f>
        <v>3</v>
      </c>
      <c r="D59" s="2"/>
      <c r="E59" s="17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8"/>
      <c r="S59" s="2"/>
      <c r="T59" s="2"/>
      <c r="U59" s="2"/>
      <c r="V59" s="2"/>
      <c r="W59" s="2"/>
      <c r="X59" s="18"/>
    </row>
    <row r="60" spans="1:24" ht="12.75">
      <c r="A60" s="39">
        <v>2</v>
      </c>
      <c r="B60" s="3" t="s">
        <v>92</v>
      </c>
      <c r="C60" s="2">
        <f>C59*$C$5</f>
        <v>0.6000000000000001</v>
      </c>
      <c r="D60" s="2" t="s">
        <v>55</v>
      </c>
      <c r="E60" s="17"/>
      <c r="F60" s="2"/>
      <c r="G60" s="2"/>
      <c r="H60" s="2"/>
      <c r="I60" s="2"/>
      <c r="J60" s="2"/>
      <c r="K60" s="2"/>
      <c r="L60" s="2"/>
      <c r="M60" s="2"/>
      <c r="N60" s="2">
        <f>C60</f>
        <v>0.6000000000000001</v>
      </c>
      <c r="O60" s="2"/>
      <c r="P60" s="2"/>
      <c r="Q60" s="2">
        <f>C60</f>
        <v>0.6000000000000001</v>
      </c>
      <c r="R60" s="18"/>
      <c r="S60" s="2"/>
      <c r="T60" s="2"/>
      <c r="U60" s="2"/>
      <c r="V60" s="2"/>
      <c r="W60" s="2"/>
      <c r="X60" s="18"/>
    </row>
    <row r="61" spans="1:24" ht="12.75">
      <c r="A61" s="39">
        <v>2</v>
      </c>
      <c r="B61" s="3" t="s">
        <v>60</v>
      </c>
      <c r="C61" s="2">
        <f>($C$6/10)-($C$6/12)</f>
        <v>15</v>
      </c>
      <c r="D61" s="2"/>
      <c r="E61" s="17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8"/>
      <c r="S61" s="2"/>
      <c r="T61" s="2"/>
      <c r="U61" s="2"/>
      <c r="V61" s="2"/>
      <c r="W61" s="2"/>
      <c r="X61" s="18"/>
    </row>
    <row r="62" spans="1:24" ht="12.75">
      <c r="A62" s="40">
        <v>2</v>
      </c>
      <c r="B62" s="10" t="s">
        <v>61</v>
      </c>
      <c r="C62" s="11">
        <f>C61*$C$5</f>
        <v>3</v>
      </c>
      <c r="D62" s="11" t="s">
        <v>62</v>
      </c>
      <c r="E62" s="21"/>
      <c r="F62" s="11"/>
      <c r="G62" s="11"/>
      <c r="H62" s="11"/>
      <c r="I62" s="11">
        <f>C62</f>
        <v>3</v>
      </c>
      <c r="J62" s="11"/>
      <c r="K62" s="11"/>
      <c r="L62" s="11"/>
      <c r="M62" s="11"/>
      <c r="N62" s="11">
        <f>C62</f>
        <v>3</v>
      </c>
      <c r="O62" s="11"/>
      <c r="P62" s="11"/>
      <c r="Q62" s="11"/>
      <c r="R62" s="22"/>
      <c r="S62" s="11"/>
      <c r="T62" s="11"/>
      <c r="U62" s="11"/>
      <c r="V62" s="11"/>
      <c r="W62" s="11"/>
      <c r="X62" s="22"/>
    </row>
    <row r="63" spans="1:24" ht="12.75">
      <c r="A63" s="38">
        <v>3</v>
      </c>
      <c r="B63" s="34" t="s">
        <v>68</v>
      </c>
      <c r="C63" s="9">
        <f>C10*(C14-1)</f>
        <v>500</v>
      </c>
      <c r="D63" s="34" t="s">
        <v>66</v>
      </c>
      <c r="E63" s="19">
        <f>C63</f>
        <v>500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23"/>
      <c r="S63" s="9"/>
      <c r="T63" s="9"/>
      <c r="U63" s="9"/>
      <c r="V63" s="9"/>
      <c r="W63" s="9"/>
      <c r="X63" s="23"/>
    </row>
    <row r="64" spans="1:24" ht="12.75">
      <c r="A64" s="39">
        <v>3</v>
      </c>
      <c r="B64" s="3" t="s">
        <v>69</v>
      </c>
      <c r="C64" s="2">
        <f>(H39+H51)*(C14-1)</f>
        <v>100</v>
      </c>
      <c r="D64" s="3" t="s">
        <v>67</v>
      </c>
      <c r="E64" s="17"/>
      <c r="F64" s="2"/>
      <c r="G64" s="2"/>
      <c r="H64" s="2">
        <f>C64</f>
        <v>100</v>
      </c>
      <c r="I64" s="2"/>
      <c r="J64" s="2"/>
      <c r="K64" s="2"/>
      <c r="L64" s="2"/>
      <c r="M64" s="2"/>
      <c r="N64" s="2"/>
      <c r="O64" s="2"/>
      <c r="P64" s="2"/>
      <c r="Q64" s="2"/>
      <c r="R64" s="18"/>
      <c r="S64" s="2"/>
      <c r="T64" s="2"/>
      <c r="U64" s="2"/>
      <c r="V64" s="2"/>
      <c r="W64" s="2"/>
      <c r="X64" s="18"/>
    </row>
    <row r="65" spans="1:24" ht="12.75">
      <c r="A65" s="39">
        <v>3</v>
      </c>
      <c r="B65" s="3" t="s">
        <v>2</v>
      </c>
      <c r="C65" s="2">
        <f>C34*C14/10</f>
        <v>150</v>
      </c>
      <c r="D65" s="3" t="s">
        <v>32</v>
      </c>
      <c r="E65" s="17"/>
      <c r="F65" s="2"/>
      <c r="G65" s="2"/>
      <c r="H65" s="2">
        <f>C65</f>
        <v>150</v>
      </c>
      <c r="I65" s="2"/>
      <c r="J65" s="2"/>
      <c r="K65" s="2">
        <f>C65</f>
        <v>150</v>
      </c>
      <c r="L65" s="2"/>
      <c r="M65" s="2"/>
      <c r="N65" s="2"/>
      <c r="O65" s="2"/>
      <c r="P65" s="2"/>
      <c r="Q65" s="2"/>
      <c r="R65" s="18"/>
      <c r="S65" s="2"/>
      <c r="T65" s="2"/>
      <c r="U65" s="2"/>
      <c r="V65" s="2"/>
      <c r="W65" s="2"/>
      <c r="X65" s="18"/>
    </row>
    <row r="66" spans="1:24" ht="12.75">
      <c r="A66" s="39">
        <v>3</v>
      </c>
      <c r="B66" s="3" t="s">
        <v>3</v>
      </c>
      <c r="C66" s="2">
        <f>$C$35/12</f>
        <v>75</v>
      </c>
      <c r="D66" s="3" t="s">
        <v>36</v>
      </c>
      <c r="E66" s="17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8"/>
      <c r="S66" s="2"/>
      <c r="T66" s="2"/>
      <c r="U66" s="2"/>
      <c r="V66" s="2">
        <f>C66</f>
        <v>75</v>
      </c>
      <c r="W66" s="2">
        <f>C66</f>
        <v>75</v>
      </c>
      <c r="X66" s="18"/>
    </row>
    <row r="67" spans="1:24" ht="12.75">
      <c r="A67" s="39">
        <v>3</v>
      </c>
      <c r="B67" s="3" t="s">
        <v>39</v>
      </c>
      <c r="C67" s="2">
        <f>(C53-C51)*C14</f>
        <v>1200</v>
      </c>
      <c r="D67" s="3"/>
      <c r="E67" s="17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8"/>
      <c r="S67" s="2"/>
      <c r="T67" s="2"/>
      <c r="U67" s="2"/>
      <c r="V67" s="2"/>
      <c r="W67" s="2"/>
      <c r="X67" s="18"/>
    </row>
    <row r="68" spans="1:24" ht="12.75">
      <c r="A68" s="39">
        <v>3</v>
      </c>
      <c r="B68" s="3" t="s">
        <v>38</v>
      </c>
      <c r="C68" s="2">
        <f>C65/C67</f>
        <v>0.125</v>
      </c>
      <c r="D68" s="2"/>
      <c r="E68" s="17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8"/>
      <c r="S68" s="2"/>
      <c r="T68" s="2"/>
      <c r="U68" s="2"/>
      <c r="V68" s="2"/>
      <c r="W68" s="2"/>
      <c r="X68" s="18"/>
    </row>
    <row r="69" spans="1:24" ht="12.75">
      <c r="A69" s="39">
        <v>3</v>
      </c>
      <c r="B69" s="3" t="s">
        <v>53</v>
      </c>
      <c r="C69" s="2">
        <f>C55-C56</f>
        <v>56</v>
      </c>
      <c r="D69" s="2"/>
      <c r="E69" s="17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8"/>
      <c r="S69" s="2"/>
      <c r="T69" s="2"/>
      <c r="U69" s="2"/>
      <c r="V69" s="2"/>
      <c r="W69" s="2"/>
      <c r="X69" s="18"/>
    </row>
    <row r="70" spans="1:24" ht="12.75">
      <c r="A70" s="39">
        <v>3</v>
      </c>
      <c r="B70" s="3" t="s">
        <v>40</v>
      </c>
      <c r="C70" s="2">
        <f>C69*C68</f>
        <v>7</v>
      </c>
      <c r="D70" s="2"/>
      <c r="E70" s="17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8"/>
      <c r="S70" s="2"/>
      <c r="T70" s="2"/>
      <c r="U70" s="2"/>
      <c r="V70" s="2"/>
      <c r="W70" s="2"/>
      <c r="X70" s="18"/>
    </row>
    <row r="71" spans="1:24" ht="12.75">
      <c r="A71" s="39">
        <v>3</v>
      </c>
      <c r="B71" s="3" t="s">
        <v>41</v>
      </c>
      <c r="C71" s="2">
        <f>C70*$C$5</f>
        <v>1.4000000000000001</v>
      </c>
      <c r="D71" s="2" t="s">
        <v>52</v>
      </c>
      <c r="E71" s="17"/>
      <c r="F71" s="2"/>
      <c r="G71" s="2"/>
      <c r="H71" s="2"/>
      <c r="I71" s="2"/>
      <c r="J71" s="2"/>
      <c r="K71" s="2"/>
      <c r="L71" s="2"/>
      <c r="M71" s="2"/>
      <c r="N71" s="2">
        <f>C71</f>
        <v>1.4000000000000001</v>
      </c>
      <c r="O71" s="2">
        <f>C71</f>
        <v>1.4000000000000001</v>
      </c>
      <c r="P71" s="2"/>
      <c r="Q71" s="2"/>
      <c r="R71" s="18"/>
      <c r="S71" s="2"/>
      <c r="T71" s="2"/>
      <c r="U71" s="2"/>
      <c r="V71" s="2"/>
      <c r="W71" s="2"/>
      <c r="X71" s="18"/>
    </row>
    <row r="72" spans="1:24" ht="12.75">
      <c r="A72" s="39">
        <v>3</v>
      </c>
      <c r="B72" s="3" t="s">
        <v>54</v>
      </c>
      <c r="C72" s="2">
        <f>C58-C59</f>
        <v>24</v>
      </c>
      <c r="D72" s="2"/>
      <c r="E72" s="17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8"/>
      <c r="S72" s="2"/>
      <c r="T72" s="2"/>
      <c r="U72" s="2"/>
      <c r="V72" s="2"/>
      <c r="W72" s="2"/>
      <c r="X72" s="18"/>
    </row>
    <row r="73" spans="1:24" ht="12.75">
      <c r="A73" s="39">
        <v>3</v>
      </c>
      <c r="B73" s="3" t="s">
        <v>91</v>
      </c>
      <c r="C73" s="2">
        <f>C72*C68</f>
        <v>3</v>
      </c>
      <c r="D73" s="2"/>
      <c r="E73" s="17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8"/>
      <c r="S73" s="2"/>
      <c r="T73" s="2"/>
      <c r="U73" s="2"/>
      <c r="V73" s="2"/>
      <c r="W73" s="2"/>
      <c r="X73" s="18"/>
    </row>
    <row r="74" spans="1:24" ht="12.75">
      <c r="A74" s="39">
        <v>3</v>
      </c>
      <c r="B74" s="3" t="s">
        <v>92</v>
      </c>
      <c r="C74" s="2">
        <f>C73*$C$5</f>
        <v>0.6000000000000001</v>
      </c>
      <c r="D74" s="2" t="s">
        <v>55</v>
      </c>
      <c r="E74" s="17"/>
      <c r="F74" s="2"/>
      <c r="G74" s="2"/>
      <c r="H74" s="2"/>
      <c r="I74" s="2"/>
      <c r="J74" s="2"/>
      <c r="K74" s="2"/>
      <c r="L74" s="2"/>
      <c r="M74" s="2"/>
      <c r="N74" s="2">
        <f>C74</f>
        <v>0.6000000000000001</v>
      </c>
      <c r="O74" s="2"/>
      <c r="P74" s="2"/>
      <c r="Q74" s="2">
        <f>C74</f>
        <v>0.6000000000000001</v>
      </c>
      <c r="R74" s="18"/>
      <c r="S74" s="2"/>
      <c r="T74" s="2"/>
      <c r="U74" s="2"/>
      <c r="V74" s="2"/>
      <c r="W74" s="2"/>
      <c r="X74" s="18"/>
    </row>
    <row r="75" spans="1:24" ht="12.75">
      <c r="A75" s="39">
        <v>3</v>
      </c>
      <c r="B75" s="3" t="s">
        <v>60</v>
      </c>
      <c r="C75" s="2">
        <f>($C$6/10)-($C$6/12)</f>
        <v>15</v>
      </c>
      <c r="D75" s="2"/>
      <c r="E75" s="17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8"/>
      <c r="S75" s="2"/>
      <c r="T75" s="2"/>
      <c r="U75" s="2"/>
      <c r="V75" s="2"/>
      <c r="W75" s="2"/>
      <c r="X75" s="18"/>
    </row>
    <row r="76" spans="1:24" ht="12.75">
      <c r="A76" s="39">
        <v>3</v>
      </c>
      <c r="B76" s="3" t="s">
        <v>61</v>
      </c>
      <c r="C76" s="2">
        <f>C75*$C$5</f>
        <v>3</v>
      </c>
      <c r="D76" s="2" t="s">
        <v>62</v>
      </c>
      <c r="E76" s="17"/>
      <c r="F76" s="2"/>
      <c r="G76" s="2"/>
      <c r="H76" s="2"/>
      <c r="I76" s="2">
        <f>C76</f>
        <v>3</v>
      </c>
      <c r="J76" s="2"/>
      <c r="K76" s="2"/>
      <c r="L76" s="2"/>
      <c r="M76" s="2"/>
      <c r="N76" s="2">
        <f>C76</f>
        <v>3</v>
      </c>
      <c r="O76" s="2"/>
      <c r="P76" s="2"/>
      <c r="Q76" s="2"/>
      <c r="R76" s="18"/>
      <c r="S76" s="2"/>
      <c r="T76" s="2"/>
      <c r="U76" s="2"/>
      <c r="V76" s="2"/>
      <c r="W76" s="2"/>
      <c r="X76" s="18"/>
    </row>
    <row r="77" spans="1:24" ht="12.75">
      <c r="A77" s="39">
        <v>3</v>
      </c>
      <c r="B77" s="3" t="s">
        <v>70</v>
      </c>
      <c r="C77" s="2">
        <f>C63-C64</f>
        <v>400</v>
      </c>
      <c r="D77" s="2"/>
      <c r="E77" s="17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8"/>
      <c r="S77" s="2"/>
      <c r="T77" s="2"/>
      <c r="U77" s="2"/>
      <c r="V77" s="2"/>
      <c r="W77" s="2"/>
      <c r="X77" s="18"/>
    </row>
    <row r="78" spans="1:24" ht="12.75">
      <c r="A78" s="39">
        <v>3</v>
      </c>
      <c r="B78" s="3" t="s">
        <v>71</v>
      </c>
      <c r="C78">
        <f>C77*C68</f>
        <v>50</v>
      </c>
      <c r="E78" s="17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8"/>
      <c r="X78" s="18"/>
    </row>
    <row r="79" spans="1:24" ht="12.75">
      <c r="A79" s="40">
        <v>3</v>
      </c>
      <c r="B79" s="10" t="s">
        <v>72</v>
      </c>
      <c r="C79" s="11">
        <f>C78*$C$5</f>
        <v>10</v>
      </c>
      <c r="D79" s="11" t="s">
        <v>55</v>
      </c>
      <c r="E79" s="21"/>
      <c r="F79" s="11"/>
      <c r="G79" s="11"/>
      <c r="H79" s="11"/>
      <c r="I79" s="11"/>
      <c r="J79" s="11"/>
      <c r="K79" s="11"/>
      <c r="L79" s="11"/>
      <c r="M79" s="11"/>
      <c r="N79" s="11">
        <f>C79</f>
        <v>10</v>
      </c>
      <c r="O79" s="11"/>
      <c r="P79" s="11"/>
      <c r="Q79" s="11">
        <f>C79</f>
        <v>10</v>
      </c>
      <c r="R79" s="22"/>
      <c r="S79" s="11"/>
      <c r="T79" s="11"/>
      <c r="U79" s="11"/>
      <c r="V79" s="11"/>
      <c r="W79" s="11"/>
      <c r="X79" s="22"/>
    </row>
    <row r="80" spans="1:24" ht="12.75">
      <c r="A80" s="39">
        <v>4</v>
      </c>
      <c r="B80" s="3" t="s">
        <v>2</v>
      </c>
      <c r="C80" s="2">
        <f>C34*C14/10</f>
        <v>150</v>
      </c>
      <c r="D80" s="3" t="s">
        <v>32</v>
      </c>
      <c r="E80" s="17"/>
      <c r="F80" s="2"/>
      <c r="G80" s="2"/>
      <c r="H80" s="2">
        <f>C80</f>
        <v>150</v>
      </c>
      <c r="I80" s="2"/>
      <c r="J80" s="2"/>
      <c r="K80" s="2">
        <f>C80</f>
        <v>150</v>
      </c>
      <c r="L80" s="2"/>
      <c r="M80" s="2"/>
      <c r="N80" s="2"/>
      <c r="O80" s="2"/>
      <c r="P80" s="2"/>
      <c r="Q80" s="2"/>
      <c r="R80" s="18"/>
      <c r="S80" s="2"/>
      <c r="T80" s="2"/>
      <c r="U80" s="2"/>
      <c r="V80" s="2"/>
      <c r="W80" s="2"/>
      <c r="X80" s="18"/>
    </row>
    <row r="81" spans="1:24" ht="12.75">
      <c r="A81" s="39">
        <v>4</v>
      </c>
      <c r="B81" s="3" t="s">
        <v>3</v>
      </c>
      <c r="C81" s="2">
        <f>$C$35/12</f>
        <v>75</v>
      </c>
      <c r="D81" s="3" t="s">
        <v>36</v>
      </c>
      <c r="E81" s="17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8"/>
      <c r="S81" s="2"/>
      <c r="T81" s="2"/>
      <c r="U81" s="2"/>
      <c r="V81" s="2">
        <f>C81</f>
        <v>75</v>
      </c>
      <c r="W81" s="2">
        <f>C81</f>
        <v>75</v>
      </c>
      <c r="X81" s="18"/>
    </row>
    <row r="82" spans="1:24" ht="12.75">
      <c r="A82" s="39">
        <v>4</v>
      </c>
      <c r="B82" s="3" t="s">
        <v>39</v>
      </c>
      <c r="C82" s="2">
        <f>C67-C65</f>
        <v>1050</v>
      </c>
      <c r="D82" s="3"/>
      <c r="E82" s="17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8"/>
      <c r="S82" s="2"/>
      <c r="T82" s="2"/>
      <c r="U82" s="2"/>
      <c r="V82" s="2"/>
      <c r="W82" s="2"/>
      <c r="X82" s="18"/>
    </row>
    <row r="83" spans="1:24" ht="12.75">
      <c r="A83" s="39">
        <v>4</v>
      </c>
      <c r="B83" s="3" t="s">
        <v>38</v>
      </c>
      <c r="C83" s="2">
        <f>C80/C82</f>
        <v>0.14285714285714285</v>
      </c>
      <c r="D83" s="2"/>
      <c r="E83" s="17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8"/>
      <c r="S83" s="2"/>
      <c r="T83" s="2"/>
      <c r="U83" s="2"/>
      <c r="V83" s="2"/>
      <c r="W83" s="2"/>
      <c r="X83" s="18"/>
    </row>
    <row r="84" spans="1:24" ht="12.75">
      <c r="A84" s="39">
        <v>4</v>
      </c>
      <c r="B84" s="3" t="s">
        <v>53</v>
      </c>
      <c r="C84" s="2">
        <f>C69-C70</f>
        <v>49</v>
      </c>
      <c r="D84" s="2"/>
      <c r="E84" s="17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8"/>
      <c r="S84" s="2"/>
      <c r="T84" s="2"/>
      <c r="U84" s="2"/>
      <c r="V84" s="2"/>
      <c r="W84" s="2"/>
      <c r="X84" s="18"/>
    </row>
    <row r="85" spans="1:24" ht="12.75">
      <c r="A85" s="39">
        <v>4</v>
      </c>
      <c r="B85" s="3" t="s">
        <v>40</v>
      </c>
      <c r="C85" s="2">
        <f>C84*C83</f>
        <v>7</v>
      </c>
      <c r="D85" s="2"/>
      <c r="E85" s="17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8"/>
      <c r="S85" s="2"/>
      <c r="T85" s="2"/>
      <c r="U85" s="2"/>
      <c r="V85" s="2"/>
      <c r="W85" s="2"/>
      <c r="X85" s="18"/>
    </row>
    <row r="86" spans="1:24" ht="12.75">
      <c r="A86" s="39">
        <v>4</v>
      </c>
      <c r="B86" s="3" t="s">
        <v>41</v>
      </c>
      <c r="C86" s="2">
        <f>C85*$C$5</f>
        <v>1.4000000000000001</v>
      </c>
      <c r="D86" s="2" t="s">
        <v>52</v>
      </c>
      <c r="E86" s="17"/>
      <c r="F86" s="2"/>
      <c r="G86" s="2"/>
      <c r="H86" s="2"/>
      <c r="I86" s="2"/>
      <c r="J86" s="2"/>
      <c r="K86" s="2"/>
      <c r="L86" s="2"/>
      <c r="M86" s="2"/>
      <c r="N86" s="2">
        <f>C86</f>
        <v>1.4000000000000001</v>
      </c>
      <c r="O86" s="2">
        <f>C86</f>
        <v>1.4000000000000001</v>
      </c>
      <c r="P86" s="2"/>
      <c r="Q86" s="2"/>
      <c r="R86" s="18"/>
      <c r="S86" s="2"/>
      <c r="T86" s="2"/>
      <c r="U86" s="2"/>
      <c r="V86" s="2"/>
      <c r="W86" s="2"/>
      <c r="X86" s="18"/>
    </row>
    <row r="87" spans="1:24" ht="12.75">
      <c r="A87" s="39">
        <v>4</v>
      </c>
      <c r="B87" s="3" t="s">
        <v>54</v>
      </c>
      <c r="C87" s="2">
        <f>C72-C73</f>
        <v>21</v>
      </c>
      <c r="D87" s="2"/>
      <c r="E87" s="17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8"/>
      <c r="S87" s="2"/>
      <c r="T87" s="2"/>
      <c r="U87" s="2"/>
      <c r="V87" s="2"/>
      <c r="W87" s="2"/>
      <c r="X87" s="18"/>
    </row>
    <row r="88" spans="1:24" ht="12.75">
      <c r="A88" s="39">
        <v>4</v>
      </c>
      <c r="B88" s="3" t="s">
        <v>91</v>
      </c>
      <c r="C88" s="2">
        <f>C87*C83</f>
        <v>3</v>
      </c>
      <c r="D88" s="2"/>
      <c r="E88" s="17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8"/>
      <c r="S88" s="2"/>
      <c r="T88" s="2"/>
      <c r="U88" s="2"/>
      <c r="V88" s="2"/>
      <c r="W88" s="2"/>
      <c r="X88" s="18"/>
    </row>
    <row r="89" spans="1:24" ht="12.75">
      <c r="A89" s="39">
        <v>4</v>
      </c>
      <c r="B89" s="3" t="s">
        <v>92</v>
      </c>
      <c r="C89" s="2">
        <f>C88*$C$5</f>
        <v>0.6000000000000001</v>
      </c>
      <c r="D89" s="2" t="s">
        <v>55</v>
      </c>
      <c r="E89" s="17"/>
      <c r="F89" s="2"/>
      <c r="G89" s="2"/>
      <c r="H89" s="2"/>
      <c r="I89" s="2"/>
      <c r="J89" s="2"/>
      <c r="K89" s="2"/>
      <c r="L89" s="2"/>
      <c r="M89" s="2"/>
      <c r="N89" s="2">
        <f>C89</f>
        <v>0.6000000000000001</v>
      </c>
      <c r="O89" s="2"/>
      <c r="P89" s="2"/>
      <c r="Q89" s="2">
        <f>C89</f>
        <v>0.6000000000000001</v>
      </c>
      <c r="R89" s="18"/>
      <c r="S89" s="2"/>
      <c r="T89" s="2"/>
      <c r="U89" s="2"/>
      <c r="V89" s="2"/>
      <c r="W89" s="2"/>
      <c r="X89" s="18"/>
    </row>
    <row r="90" spans="1:24" ht="12.75">
      <c r="A90" s="39">
        <v>4</v>
      </c>
      <c r="B90" s="3" t="s">
        <v>60</v>
      </c>
      <c r="C90" s="2">
        <f>($C$6/10)-($C$6/12)</f>
        <v>15</v>
      </c>
      <c r="D90" s="2"/>
      <c r="E90" s="17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8"/>
      <c r="S90" s="2"/>
      <c r="T90" s="2"/>
      <c r="U90" s="2"/>
      <c r="V90" s="2"/>
      <c r="W90" s="2"/>
      <c r="X90" s="18"/>
    </row>
    <row r="91" spans="1:24" ht="12.75">
      <c r="A91" s="39">
        <v>4</v>
      </c>
      <c r="B91" s="3" t="s">
        <v>61</v>
      </c>
      <c r="C91" s="2">
        <f>C90*$C$5</f>
        <v>3</v>
      </c>
      <c r="D91" s="2" t="s">
        <v>62</v>
      </c>
      <c r="E91" s="17"/>
      <c r="F91" s="2"/>
      <c r="G91" s="2"/>
      <c r="H91" s="2"/>
      <c r="I91" s="2">
        <f>C91</f>
        <v>3</v>
      </c>
      <c r="J91" s="2"/>
      <c r="K91" s="2"/>
      <c r="L91" s="2"/>
      <c r="M91" s="2"/>
      <c r="N91" s="2">
        <f>C91</f>
        <v>3</v>
      </c>
      <c r="O91" s="2"/>
      <c r="P91" s="2"/>
      <c r="Q91" s="2"/>
      <c r="R91" s="18"/>
      <c r="S91" s="2"/>
      <c r="T91" s="2"/>
      <c r="U91" s="2"/>
      <c r="V91" s="2"/>
      <c r="W91" s="2"/>
      <c r="X91" s="18"/>
    </row>
    <row r="92" spans="1:24" ht="12.75">
      <c r="A92" s="39">
        <v>4</v>
      </c>
      <c r="B92" s="3" t="s">
        <v>70</v>
      </c>
      <c r="C92" s="2">
        <f>C77-C78</f>
        <v>350</v>
      </c>
      <c r="D92" s="2"/>
      <c r="E92" s="17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8"/>
      <c r="S92" s="2"/>
      <c r="T92" s="2"/>
      <c r="U92" s="2"/>
      <c r="V92" s="2"/>
      <c r="W92" s="2"/>
      <c r="X92" s="18"/>
    </row>
    <row r="93" spans="1:24" ht="12.75">
      <c r="A93" s="39">
        <v>4</v>
      </c>
      <c r="B93" s="3" t="s">
        <v>71</v>
      </c>
      <c r="C93">
        <f>C92*C83</f>
        <v>50</v>
      </c>
      <c r="E93" s="17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8"/>
      <c r="X93" s="18"/>
    </row>
    <row r="94" spans="1:24" ht="12.75">
      <c r="A94" s="40">
        <v>4</v>
      </c>
      <c r="B94" s="10" t="s">
        <v>72</v>
      </c>
      <c r="C94" s="11">
        <f>C93*$C$5</f>
        <v>10</v>
      </c>
      <c r="D94" s="11" t="s">
        <v>55</v>
      </c>
      <c r="E94" s="21"/>
      <c r="F94" s="11"/>
      <c r="G94" s="11"/>
      <c r="H94" s="11"/>
      <c r="I94" s="11"/>
      <c r="J94" s="11"/>
      <c r="K94" s="11"/>
      <c r="L94" s="11"/>
      <c r="M94" s="11"/>
      <c r="N94" s="11">
        <f>C94</f>
        <v>10</v>
      </c>
      <c r="O94" s="11"/>
      <c r="P94" s="11"/>
      <c r="Q94" s="11">
        <f>C94</f>
        <v>10</v>
      </c>
      <c r="R94" s="22"/>
      <c r="S94" s="11"/>
      <c r="T94" s="11"/>
      <c r="U94" s="11"/>
      <c r="V94" s="11"/>
      <c r="W94" s="11"/>
      <c r="X94" s="22"/>
    </row>
    <row r="95" spans="1:24" ht="12.75">
      <c r="A95" s="38">
        <v>5</v>
      </c>
      <c r="B95" s="34" t="s">
        <v>75</v>
      </c>
      <c r="C95" s="9">
        <f>C10*(C14)*(C15-1)</f>
        <v>-299.99999999999994</v>
      </c>
      <c r="D95" s="34" t="s">
        <v>76</v>
      </c>
      <c r="E95" s="19">
        <f>C95</f>
        <v>-299.99999999999994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23"/>
      <c r="S95" s="9"/>
      <c r="T95" s="9"/>
      <c r="U95" s="9"/>
      <c r="V95" s="9"/>
      <c r="W95" s="9"/>
      <c r="X95" s="23"/>
    </row>
    <row r="96" spans="1:24" ht="12.75">
      <c r="A96" s="39">
        <v>5</v>
      </c>
      <c r="B96" s="3" t="s">
        <v>74</v>
      </c>
      <c r="C96" s="2">
        <f>SUM(H39:H94)*(C15-1)</f>
        <v>-119.99999999999997</v>
      </c>
      <c r="D96" s="3" t="s">
        <v>77</v>
      </c>
      <c r="E96" s="17"/>
      <c r="F96" s="2"/>
      <c r="G96" s="2"/>
      <c r="H96" s="2">
        <f>C96</f>
        <v>-119.99999999999997</v>
      </c>
      <c r="I96" s="2"/>
      <c r="J96" s="2"/>
      <c r="K96" s="2"/>
      <c r="L96" s="2"/>
      <c r="M96" s="2"/>
      <c r="N96" s="2"/>
      <c r="O96" s="2"/>
      <c r="P96" s="2"/>
      <c r="Q96" s="2"/>
      <c r="R96" s="18"/>
      <c r="S96" s="2"/>
      <c r="T96" s="2"/>
      <c r="U96" s="2"/>
      <c r="V96" s="2"/>
      <c r="W96" s="2"/>
      <c r="X96" s="18"/>
    </row>
    <row r="97" spans="1:24" ht="12.75">
      <c r="A97" s="39">
        <v>5</v>
      </c>
      <c r="B97" s="3" t="s">
        <v>2</v>
      </c>
      <c r="C97" s="2">
        <f>C34*C14*C15/10</f>
        <v>120</v>
      </c>
      <c r="D97" s="3" t="s">
        <v>32</v>
      </c>
      <c r="E97" s="17"/>
      <c r="F97" s="2"/>
      <c r="G97" s="2"/>
      <c r="H97" s="2">
        <f>C97</f>
        <v>120</v>
      </c>
      <c r="I97" s="2"/>
      <c r="J97" s="2"/>
      <c r="K97" s="2">
        <f>C97</f>
        <v>120</v>
      </c>
      <c r="L97" s="2"/>
      <c r="M97" s="2"/>
      <c r="N97" s="2"/>
      <c r="O97" s="2"/>
      <c r="P97" s="2"/>
      <c r="Q97" s="2"/>
      <c r="R97" s="18"/>
      <c r="S97" s="2"/>
      <c r="T97" s="2"/>
      <c r="U97" s="2"/>
      <c r="V97" s="2"/>
      <c r="W97" s="2"/>
      <c r="X97" s="18"/>
    </row>
    <row r="98" spans="1:24" ht="12.75">
      <c r="A98" s="39">
        <v>5</v>
      </c>
      <c r="B98" s="3" t="s">
        <v>3</v>
      </c>
      <c r="C98" s="2">
        <f>$C$35/12</f>
        <v>75</v>
      </c>
      <c r="D98" s="3" t="s">
        <v>36</v>
      </c>
      <c r="E98" s="17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8"/>
      <c r="S98" s="2"/>
      <c r="T98" s="2"/>
      <c r="U98" s="2"/>
      <c r="V98" s="2">
        <f>C98</f>
        <v>75</v>
      </c>
      <c r="W98" s="2">
        <f>C98</f>
        <v>75</v>
      </c>
      <c r="X98" s="18"/>
    </row>
    <row r="99" spans="1:24" ht="12.75">
      <c r="A99" s="39">
        <v>5</v>
      </c>
      <c r="B99" s="3" t="s">
        <v>39</v>
      </c>
      <c r="C99" s="2">
        <f>(C82-C80)*C15</f>
        <v>720</v>
      </c>
      <c r="D99" s="3"/>
      <c r="E99" s="17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8"/>
      <c r="S99" s="2"/>
      <c r="T99" s="2"/>
      <c r="U99" s="2"/>
      <c r="V99" s="2"/>
      <c r="W99" s="2"/>
      <c r="X99" s="18"/>
    </row>
    <row r="100" spans="1:24" ht="12.75">
      <c r="A100" s="39">
        <v>5</v>
      </c>
      <c r="B100" s="3" t="s">
        <v>38</v>
      </c>
      <c r="C100" s="2">
        <f>C97/C99</f>
        <v>0.16666666666666666</v>
      </c>
      <c r="D100" s="2"/>
      <c r="E100" s="17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8"/>
      <c r="S100" s="2"/>
      <c r="T100" s="2"/>
      <c r="U100" s="2"/>
      <c r="V100" s="2"/>
      <c r="W100" s="2"/>
      <c r="X100" s="18"/>
    </row>
    <row r="101" spans="1:24" ht="12.75">
      <c r="A101" s="39">
        <v>5</v>
      </c>
      <c r="B101" s="3" t="s">
        <v>53</v>
      </c>
      <c r="C101" s="2">
        <f>C84-C85</f>
        <v>42</v>
      </c>
      <c r="D101" s="2"/>
      <c r="E101" s="17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8"/>
      <c r="S101" s="2"/>
      <c r="T101" s="2"/>
      <c r="U101" s="2"/>
      <c r="V101" s="2"/>
      <c r="W101" s="2"/>
      <c r="X101" s="18"/>
    </row>
    <row r="102" spans="1:24" ht="12.75">
      <c r="A102" s="39">
        <v>5</v>
      </c>
      <c r="B102" s="3" t="s">
        <v>40</v>
      </c>
      <c r="C102" s="2">
        <f>C101*C100</f>
        <v>7</v>
      </c>
      <c r="D102" s="2"/>
      <c r="E102" s="17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8"/>
      <c r="S102" s="2"/>
      <c r="T102" s="2"/>
      <c r="U102" s="2"/>
      <c r="V102" s="2"/>
      <c r="W102" s="2"/>
      <c r="X102" s="18"/>
    </row>
    <row r="103" spans="1:24" ht="12.75">
      <c r="A103" s="39">
        <v>5</v>
      </c>
      <c r="B103" s="3" t="s">
        <v>41</v>
      </c>
      <c r="C103" s="2">
        <f>C102*$C$5</f>
        <v>1.4000000000000001</v>
      </c>
      <c r="D103" s="2" t="s">
        <v>52</v>
      </c>
      <c r="E103" s="17"/>
      <c r="F103" s="2"/>
      <c r="G103" s="2"/>
      <c r="H103" s="2"/>
      <c r="I103" s="2"/>
      <c r="J103" s="2"/>
      <c r="K103" s="2"/>
      <c r="L103" s="2"/>
      <c r="M103" s="2"/>
      <c r="N103" s="2">
        <f>C103</f>
        <v>1.4000000000000001</v>
      </c>
      <c r="O103" s="2">
        <f>C103</f>
        <v>1.4000000000000001</v>
      </c>
      <c r="P103" s="2"/>
      <c r="Q103" s="2"/>
      <c r="R103" s="18"/>
      <c r="S103" s="2"/>
      <c r="T103" s="2"/>
      <c r="U103" s="2"/>
      <c r="V103" s="2"/>
      <c r="W103" s="2"/>
      <c r="X103" s="18"/>
    </row>
    <row r="104" spans="1:24" ht="12.75">
      <c r="A104" s="39">
        <v>5</v>
      </c>
      <c r="B104" s="3" t="s">
        <v>54</v>
      </c>
      <c r="C104" s="2">
        <f>C87-C88</f>
        <v>18</v>
      </c>
      <c r="D104" s="2"/>
      <c r="E104" s="17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8"/>
      <c r="S104" s="2"/>
      <c r="T104" s="2"/>
      <c r="U104" s="2"/>
      <c r="V104" s="2"/>
      <c r="W104" s="2"/>
      <c r="X104" s="18"/>
    </row>
    <row r="105" spans="1:24" ht="12.75">
      <c r="A105" s="39">
        <v>5</v>
      </c>
      <c r="B105" s="3" t="s">
        <v>91</v>
      </c>
      <c r="C105" s="2">
        <f>C104*C100</f>
        <v>3</v>
      </c>
      <c r="D105" s="2"/>
      <c r="E105" s="17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8"/>
      <c r="S105" s="2"/>
      <c r="T105" s="2"/>
      <c r="U105" s="2"/>
      <c r="V105" s="2"/>
      <c r="W105" s="2"/>
      <c r="X105" s="18"/>
    </row>
    <row r="106" spans="1:24" ht="12.75">
      <c r="A106" s="39">
        <v>5</v>
      </c>
      <c r="B106" s="3" t="s">
        <v>92</v>
      </c>
      <c r="C106" s="2">
        <f>C105*$C$5</f>
        <v>0.6000000000000001</v>
      </c>
      <c r="D106" s="2" t="s">
        <v>55</v>
      </c>
      <c r="E106" s="17"/>
      <c r="F106" s="2"/>
      <c r="G106" s="2"/>
      <c r="H106" s="2"/>
      <c r="I106" s="2"/>
      <c r="J106" s="2"/>
      <c r="K106" s="2"/>
      <c r="L106" s="2"/>
      <c r="M106" s="2"/>
      <c r="N106" s="2">
        <f>C106</f>
        <v>0.6000000000000001</v>
      </c>
      <c r="O106" s="2"/>
      <c r="P106" s="2"/>
      <c r="Q106" s="2">
        <f>C106</f>
        <v>0.6000000000000001</v>
      </c>
      <c r="R106" s="18"/>
      <c r="S106" s="2"/>
      <c r="T106" s="2"/>
      <c r="U106" s="2"/>
      <c r="V106" s="2"/>
      <c r="W106" s="2"/>
      <c r="X106" s="18"/>
    </row>
    <row r="107" spans="1:24" ht="12.75">
      <c r="A107" s="39">
        <v>5</v>
      </c>
      <c r="B107" s="3" t="s">
        <v>60</v>
      </c>
      <c r="C107" s="2">
        <f>($C$6/10)-($C$6/12)</f>
        <v>15</v>
      </c>
      <c r="D107" s="2"/>
      <c r="E107" s="17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8"/>
      <c r="S107" s="2"/>
      <c r="T107" s="2"/>
      <c r="U107" s="2"/>
      <c r="V107" s="2"/>
      <c r="W107" s="2"/>
      <c r="X107" s="18"/>
    </row>
    <row r="108" spans="1:24" ht="12.75">
      <c r="A108" s="39">
        <v>5</v>
      </c>
      <c r="B108" s="3" t="s">
        <v>61</v>
      </c>
      <c r="C108" s="2">
        <f>C107*$C$5</f>
        <v>3</v>
      </c>
      <c r="D108" s="2" t="s">
        <v>62</v>
      </c>
      <c r="E108" s="17"/>
      <c r="F108" s="2"/>
      <c r="G108" s="2"/>
      <c r="H108" s="2"/>
      <c r="I108" s="2">
        <f>C108</f>
        <v>3</v>
      </c>
      <c r="J108" s="2"/>
      <c r="K108" s="2"/>
      <c r="L108" s="2"/>
      <c r="M108" s="2"/>
      <c r="N108" s="2">
        <f>C108</f>
        <v>3</v>
      </c>
      <c r="O108" s="2"/>
      <c r="P108" s="2"/>
      <c r="Q108" s="2"/>
      <c r="R108" s="18"/>
      <c r="S108" s="2"/>
      <c r="T108" s="2"/>
      <c r="U108" s="2"/>
      <c r="V108" s="2"/>
      <c r="W108" s="2"/>
      <c r="X108" s="18"/>
    </row>
    <row r="109" spans="1:24" ht="12.75">
      <c r="A109" s="39">
        <v>5</v>
      </c>
      <c r="B109" s="3" t="s">
        <v>70</v>
      </c>
      <c r="C109" s="2">
        <f>C92-C93</f>
        <v>300</v>
      </c>
      <c r="D109" s="2"/>
      <c r="E109" s="17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8"/>
      <c r="S109" s="2"/>
      <c r="T109" s="2"/>
      <c r="U109" s="2"/>
      <c r="V109" s="2"/>
      <c r="W109" s="2"/>
      <c r="X109" s="18"/>
    </row>
    <row r="110" spans="1:24" ht="12.75">
      <c r="A110" s="39">
        <v>5</v>
      </c>
      <c r="B110" s="3" t="s">
        <v>71</v>
      </c>
      <c r="C110">
        <f>C109*C100</f>
        <v>50</v>
      </c>
      <c r="E110" s="17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8"/>
      <c r="X110" s="18"/>
    </row>
    <row r="111" spans="1:24" ht="12.75">
      <c r="A111" s="39">
        <v>5</v>
      </c>
      <c r="B111" s="3" t="s">
        <v>72</v>
      </c>
      <c r="C111" s="2">
        <f>C110*$C$5</f>
        <v>10</v>
      </c>
      <c r="D111" s="2" t="s">
        <v>55</v>
      </c>
      <c r="E111" s="17"/>
      <c r="F111" s="2"/>
      <c r="G111" s="2"/>
      <c r="H111" s="2"/>
      <c r="I111" s="2"/>
      <c r="J111" s="2"/>
      <c r="K111" s="2"/>
      <c r="L111" s="2"/>
      <c r="M111" s="2"/>
      <c r="N111" s="2">
        <f>C111</f>
        <v>10</v>
      </c>
      <c r="O111" s="2"/>
      <c r="P111" s="2"/>
      <c r="Q111" s="2">
        <f>C111</f>
        <v>10</v>
      </c>
      <c r="R111" s="18"/>
      <c r="S111" s="2"/>
      <c r="T111" s="2"/>
      <c r="U111" s="2"/>
      <c r="V111" s="2"/>
      <c r="W111" s="2"/>
      <c r="X111" s="18"/>
    </row>
    <row r="112" spans="1:24" ht="12.75">
      <c r="A112" s="39">
        <v>5</v>
      </c>
      <c r="B112" s="3" t="s">
        <v>78</v>
      </c>
      <c r="C112" s="2">
        <f>-(C95-C96)</f>
        <v>179.99999999999997</v>
      </c>
      <c r="D112" s="2"/>
      <c r="E112" s="17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8"/>
      <c r="S112" s="2"/>
      <c r="T112" s="2"/>
      <c r="U112" s="2"/>
      <c r="V112" s="2"/>
      <c r="W112" s="2"/>
      <c r="X112" s="18"/>
    </row>
    <row r="113" spans="1:24" ht="12.75">
      <c r="A113" s="39">
        <v>5</v>
      </c>
      <c r="B113" s="3" t="s">
        <v>79</v>
      </c>
      <c r="C113">
        <f>C112*C100</f>
        <v>29.999999999999993</v>
      </c>
      <c r="E113" s="17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8"/>
      <c r="X113" s="18"/>
    </row>
    <row r="114" spans="1:24" ht="12.75">
      <c r="A114" s="40">
        <v>5</v>
      </c>
      <c r="B114" s="10" t="s">
        <v>104</v>
      </c>
      <c r="C114" s="11">
        <f>C113*$C$5</f>
        <v>5.999999999999999</v>
      </c>
      <c r="D114" s="11" t="s">
        <v>80</v>
      </c>
      <c r="E114" s="21"/>
      <c r="F114" s="11"/>
      <c r="G114" s="11"/>
      <c r="H114" s="11"/>
      <c r="I114" s="11"/>
      <c r="J114" s="11"/>
      <c r="K114" s="11"/>
      <c r="L114" s="11"/>
      <c r="M114" s="11">
        <f>C114</f>
        <v>5.999999999999999</v>
      </c>
      <c r="N114" s="11"/>
      <c r="O114" s="11"/>
      <c r="P114" s="11"/>
      <c r="Q114" s="11"/>
      <c r="R114" s="22">
        <f>C114</f>
        <v>5.999999999999999</v>
      </c>
      <c r="S114" s="11"/>
      <c r="T114" s="11"/>
      <c r="U114" s="11"/>
      <c r="V114" s="11"/>
      <c r="W114" s="11"/>
      <c r="X114" s="22"/>
    </row>
    <row r="115" spans="1:24" ht="12.75">
      <c r="A115" s="39">
        <v>6</v>
      </c>
      <c r="B115" s="3" t="s">
        <v>2</v>
      </c>
      <c r="C115" s="2">
        <f>C34*C14*C15/10</f>
        <v>120</v>
      </c>
      <c r="D115" s="3" t="s">
        <v>32</v>
      </c>
      <c r="E115" s="17"/>
      <c r="F115" s="2"/>
      <c r="G115" s="2"/>
      <c r="H115" s="2">
        <f>C115</f>
        <v>120</v>
      </c>
      <c r="I115" s="2"/>
      <c r="J115" s="2"/>
      <c r="K115" s="2">
        <f>C115</f>
        <v>120</v>
      </c>
      <c r="L115" s="2"/>
      <c r="M115" s="2"/>
      <c r="N115" s="2"/>
      <c r="O115" s="2"/>
      <c r="P115" s="2"/>
      <c r="Q115" s="2"/>
      <c r="R115" s="18"/>
      <c r="S115" s="2"/>
      <c r="T115" s="2"/>
      <c r="U115" s="2"/>
      <c r="V115" s="2"/>
      <c r="W115" s="2"/>
      <c r="X115" s="18"/>
    </row>
    <row r="116" spans="1:24" ht="12.75">
      <c r="A116" s="39">
        <v>6</v>
      </c>
      <c r="B116" s="3" t="s">
        <v>3</v>
      </c>
      <c r="C116" s="2">
        <f>$C$35/12</f>
        <v>75</v>
      </c>
      <c r="D116" s="3" t="s">
        <v>36</v>
      </c>
      <c r="E116" s="17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8"/>
      <c r="S116" s="2"/>
      <c r="T116" s="2"/>
      <c r="U116" s="2"/>
      <c r="V116" s="2">
        <f>C116</f>
        <v>75</v>
      </c>
      <c r="W116" s="2">
        <f>C116</f>
        <v>75</v>
      </c>
      <c r="X116" s="18"/>
    </row>
    <row r="117" spans="1:24" ht="12.75">
      <c r="A117" s="39">
        <v>6</v>
      </c>
      <c r="B117" s="3" t="s">
        <v>39</v>
      </c>
      <c r="C117" s="2">
        <f>C99-C97</f>
        <v>600</v>
      </c>
      <c r="D117" s="3"/>
      <c r="E117" s="17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8"/>
      <c r="S117" s="2"/>
      <c r="T117" s="2"/>
      <c r="U117" s="2"/>
      <c r="V117" s="2"/>
      <c r="W117" s="2"/>
      <c r="X117" s="18"/>
    </row>
    <row r="118" spans="1:24" ht="12.75">
      <c r="A118" s="39">
        <v>6</v>
      </c>
      <c r="B118" s="3" t="s">
        <v>38</v>
      </c>
      <c r="C118" s="2">
        <f>C115/C117</f>
        <v>0.2</v>
      </c>
      <c r="D118" s="2"/>
      <c r="E118" s="17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8"/>
      <c r="S118" s="2"/>
      <c r="T118" s="2"/>
      <c r="U118" s="2"/>
      <c r="V118" s="2"/>
      <c r="W118" s="2"/>
      <c r="X118" s="18"/>
    </row>
    <row r="119" spans="1:24" ht="12.75">
      <c r="A119" s="39">
        <v>6</v>
      </c>
      <c r="B119" s="3" t="s">
        <v>53</v>
      </c>
      <c r="C119" s="2">
        <f>C101-C102</f>
        <v>35</v>
      </c>
      <c r="D119" s="2"/>
      <c r="E119" s="17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8"/>
      <c r="S119" s="2"/>
      <c r="T119" s="2"/>
      <c r="U119" s="2"/>
      <c r="V119" s="2"/>
      <c r="W119" s="2"/>
      <c r="X119" s="18"/>
    </row>
    <row r="120" spans="1:24" ht="12.75">
      <c r="A120" s="39">
        <v>6</v>
      </c>
      <c r="B120" s="3" t="s">
        <v>40</v>
      </c>
      <c r="C120" s="2">
        <f>C119*C118</f>
        <v>7</v>
      </c>
      <c r="D120" s="2"/>
      <c r="E120" s="17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8"/>
      <c r="S120" s="2"/>
      <c r="T120" s="2"/>
      <c r="U120" s="2"/>
      <c r="V120" s="2"/>
      <c r="W120" s="2"/>
      <c r="X120" s="18"/>
    </row>
    <row r="121" spans="1:24" ht="12.75">
      <c r="A121" s="39">
        <v>6</v>
      </c>
      <c r="B121" s="3" t="s">
        <v>41</v>
      </c>
      <c r="C121" s="2">
        <f>C120*$C$5</f>
        <v>1.4000000000000001</v>
      </c>
      <c r="D121" s="2" t="s">
        <v>52</v>
      </c>
      <c r="E121" s="17"/>
      <c r="F121" s="2"/>
      <c r="G121" s="2"/>
      <c r="H121" s="2"/>
      <c r="I121" s="2"/>
      <c r="J121" s="2"/>
      <c r="K121" s="2"/>
      <c r="L121" s="2"/>
      <c r="M121" s="2"/>
      <c r="N121" s="2">
        <f>C121</f>
        <v>1.4000000000000001</v>
      </c>
      <c r="O121" s="2">
        <f>C121</f>
        <v>1.4000000000000001</v>
      </c>
      <c r="P121" s="2"/>
      <c r="Q121" s="2"/>
      <c r="R121" s="18"/>
      <c r="S121" s="2"/>
      <c r="T121" s="2"/>
      <c r="U121" s="2"/>
      <c r="V121" s="2"/>
      <c r="W121" s="2"/>
      <c r="X121" s="18"/>
    </row>
    <row r="122" spans="1:24" ht="12.75">
      <c r="A122" s="39">
        <v>6</v>
      </c>
      <c r="B122" s="3" t="s">
        <v>54</v>
      </c>
      <c r="C122" s="2">
        <f>C104-C105</f>
        <v>15</v>
      </c>
      <c r="D122" s="2"/>
      <c r="E122" s="17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8"/>
      <c r="S122" s="2"/>
      <c r="T122" s="2"/>
      <c r="U122" s="2"/>
      <c r="V122" s="2"/>
      <c r="W122" s="2"/>
      <c r="X122" s="18"/>
    </row>
    <row r="123" spans="1:24" ht="12.75">
      <c r="A123" s="39">
        <v>6</v>
      </c>
      <c r="B123" s="3" t="s">
        <v>91</v>
      </c>
      <c r="C123" s="2">
        <f>C122*C118</f>
        <v>3</v>
      </c>
      <c r="D123" s="2"/>
      <c r="E123" s="17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8"/>
      <c r="S123" s="2"/>
      <c r="T123" s="2"/>
      <c r="U123" s="2"/>
      <c r="V123" s="2"/>
      <c r="W123" s="2"/>
      <c r="X123" s="18"/>
    </row>
    <row r="124" spans="1:24" ht="12.75">
      <c r="A124" s="39">
        <v>6</v>
      </c>
      <c r="B124" s="3" t="s">
        <v>92</v>
      </c>
      <c r="C124" s="2">
        <f>C123*$C$5</f>
        <v>0.6000000000000001</v>
      </c>
      <c r="D124" s="2" t="s">
        <v>55</v>
      </c>
      <c r="E124" s="17"/>
      <c r="F124" s="2"/>
      <c r="G124" s="2"/>
      <c r="H124" s="2"/>
      <c r="I124" s="2"/>
      <c r="J124" s="2"/>
      <c r="K124" s="2"/>
      <c r="L124" s="2"/>
      <c r="M124" s="2"/>
      <c r="N124" s="2">
        <f>C124</f>
        <v>0.6000000000000001</v>
      </c>
      <c r="O124" s="2"/>
      <c r="P124" s="2"/>
      <c r="Q124" s="2">
        <f>C124</f>
        <v>0.6000000000000001</v>
      </c>
      <c r="R124" s="18"/>
      <c r="S124" s="2"/>
      <c r="T124" s="2"/>
      <c r="U124" s="2"/>
      <c r="V124" s="2"/>
      <c r="W124" s="2"/>
      <c r="X124" s="18"/>
    </row>
    <row r="125" spans="1:24" ht="12.75">
      <c r="A125" s="39">
        <v>6</v>
      </c>
      <c r="B125" s="3" t="s">
        <v>60</v>
      </c>
      <c r="C125" s="2">
        <f>($C$6/10)-($C$6/12)</f>
        <v>15</v>
      </c>
      <c r="D125" s="2"/>
      <c r="E125" s="17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8"/>
      <c r="S125" s="2"/>
      <c r="T125" s="2"/>
      <c r="U125" s="2"/>
      <c r="V125" s="2"/>
      <c r="W125" s="2"/>
      <c r="X125" s="18"/>
    </row>
    <row r="126" spans="1:24" ht="12.75">
      <c r="A126" s="39">
        <v>6</v>
      </c>
      <c r="B126" s="3" t="s">
        <v>61</v>
      </c>
      <c r="C126" s="2">
        <f>C125*$C$5</f>
        <v>3</v>
      </c>
      <c r="D126" s="2" t="s">
        <v>62</v>
      </c>
      <c r="E126" s="17"/>
      <c r="F126" s="2"/>
      <c r="G126" s="2"/>
      <c r="H126" s="2"/>
      <c r="I126" s="2">
        <f>C126</f>
        <v>3</v>
      </c>
      <c r="J126" s="2"/>
      <c r="K126" s="2"/>
      <c r="L126" s="2"/>
      <c r="M126" s="2"/>
      <c r="N126" s="2">
        <f>C126</f>
        <v>3</v>
      </c>
      <c r="O126" s="2"/>
      <c r="P126" s="2"/>
      <c r="Q126" s="2"/>
      <c r="R126" s="18"/>
      <c r="S126" s="2"/>
      <c r="T126" s="2"/>
      <c r="U126" s="2"/>
      <c r="V126" s="2"/>
      <c r="W126" s="2"/>
      <c r="X126" s="18"/>
    </row>
    <row r="127" spans="1:24" ht="12.75">
      <c r="A127" s="39">
        <v>6</v>
      </c>
      <c r="B127" s="3" t="s">
        <v>70</v>
      </c>
      <c r="C127" s="2">
        <f>C109-C110</f>
        <v>250</v>
      </c>
      <c r="D127" s="2"/>
      <c r="E127" s="17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8"/>
      <c r="S127" s="2"/>
      <c r="T127" s="2"/>
      <c r="U127" s="2"/>
      <c r="V127" s="2"/>
      <c r="W127" s="2"/>
      <c r="X127" s="18"/>
    </row>
    <row r="128" spans="1:24" ht="12.75">
      <c r="A128" s="39">
        <v>6</v>
      </c>
      <c r="B128" s="3" t="s">
        <v>71</v>
      </c>
      <c r="C128">
        <f>C127*C118</f>
        <v>50</v>
      </c>
      <c r="E128" s="17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8"/>
      <c r="X128" s="18"/>
    </row>
    <row r="129" spans="1:24" ht="12.75">
      <c r="A129" s="39">
        <v>6</v>
      </c>
      <c r="B129" s="3" t="s">
        <v>72</v>
      </c>
      <c r="C129" s="2">
        <f>C128*$C$5</f>
        <v>10</v>
      </c>
      <c r="D129" s="2" t="s">
        <v>55</v>
      </c>
      <c r="E129" s="17"/>
      <c r="F129" s="2"/>
      <c r="G129" s="2"/>
      <c r="H129" s="2"/>
      <c r="I129" s="2"/>
      <c r="J129" s="2"/>
      <c r="K129" s="2"/>
      <c r="L129" s="2"/>
      <c r="M129" s="2"/>
      <c r="N129" s="2">
        <f>C129</f>
        <v>10</v>
      </c>
      <c r="O129" s="2"/>
      <c r="P129" s="2"/>
      <c r="Q129" s="2">
        <f>C129</f>
        <v>10</v>
      </c>
      <c r="R129" s="18"/>
      <c r="S129" s="2"/>
      <c r="T129" s="2"/>
      <c r="U129" s="2"/>
      <c r="V129" s="2"/>
      <c r="W129" s="2"/>
      <c r="X129" s="18"/>
    </row>
    <row r="130" spans="1:24" ht="12.75">
      <c r="A130" s="39">
        <v>6</v>
      </c>
      <c r="B130" s="3" t="s">
        <v>78</v>
      </c>
      <c r="C130" s="2">
        <f>C112-C113</f>
        <v>149.99999999999997</v>
      </c>
      <c r="D130" s="2"/>
      <c r="E130" s="17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8"/>
      <c r="S130" s="2"/>
      <c r="T130" s="2"/>
      <c r="U130" s="2"/>
      <c r="V130" s="2"/>
      <c r="W130" s="2"/>
      <c r="X130" s="18"/>
    </row>
    <row r="131" spans="1:24" ht="12.75">
      <c r="A131" s="39">
        <v>6</v>
      </c>
      <c r="B131" s="3" t="s">
        <v>79</v>
      </c>
      <c r="C131">
        <f>C130*C118</f>
        <v>29.999999999999996</v>
      </c>
      <c r="E131" s="17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8"/>
      <c r="X131" s="18"/>
    </row>
    <row r="132" spans="1:24" ht="12.75">
      <c r="A132" s="40">
        <v>6</v>
      </c>
      <c r="B132" s="10" t="s">
        <v>104</v>
      </c>
      <c r="C132" s="11">
        <f>C131*$C$5</f>
        <v>6</v>
      </c>
      <c r="D132" s="11" t="s">
        <v>80</v>
      </c>
      <c r="E132" s="21"/>
      <c r="F132" s="11"/>
      <c r="G132" s="11"/>
      <c r="H132" s="11"/>
      <c r="I132" s="11"/>
      <c r="J132" s="11"/>
      <c r="K132" s="11"/>
      <c r="L132" s="11"/>
      <c r="M132" s="11">
        <f>C132</f>
        <v>6</v>
      </c>
      <c r="N132" s="11"/>
      <c r="O132" s="11"/>
      <c r="P132" s="11"/>
      <c r="Q132" s="11"/>
      <c r="R132" s="22">
        <f>C132</f>
        <v>6</v>
      </c>
      <c r="S132" s="21"/>
      <c r="T132" s="11"/>
      <c r="U132" s="11"/>
      <c r="V132" s="11"/>
      <c r="W132" s="11"/>
      <c r="X132" s="22"/>
    </row>
    <row r="133" spans="1:24" ht="12.75">
      <c r="A133" s="39">
        <v>7</v>
      </c>
      <c r="B133" s="3" t="s">
        <v>2</v>
      </c>
      <c r="C133" s="2">
        <f>C34*C14*C15/10</f>
        <v>120</v>
      </c>
      <c r="D133" s="3" t="s">
        <v>32</v>
      </c>
      <c r="E133" s="17"/>
      <c r="F133" s="2"/>
      <c r="G133" s="2"/>
      <c r="H133" s="2">
        <f>C133</f>
        <v>120</v>
      </c>
      <c r="I133" s="2"/>
      <c r="J133" s="2"/>
      <c r="K133" s="2">
        <f>C133</f>
        <v>120</v>
      </c>
      <c r="L133" s="2"/>
      <c r="M133" s="2"/>
      <c r="N133" s="2"/>
      <c r="O133" s="2"/>
      <c r="P133" s="2"/>
      <c r="Q133" s="2"/>
      <c r="R133" s="18"/>
      <c r="S133" s="2"/>
      <c r="T133" s="2"/>
      <c r="U133" s="2"/>
      <c r="V133" s="2"/>
      <c r="W133" s="2"/>
      <c r="X133" s="18"/>
    </row>
    <row r="134" spans="1:24" ht="12.75">
      <c r="A134" s="39">
        <v>7</v>
      </c>
      <c r="B134" s="3" t="s">
        <v>3</v>
      </c>
      <c r="C134" s="2">
        <f>$C$35/12</f>
        <v>75</v>
      </c>
      <c r="D134" s="3" t="s">
        <v>36</v>
      </c>
      <c r="E134" s="17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8"/>
      <c r="S134" s="2"/>
      <c r="T134" s="2"/>
      <c r="U134" s="2"/>
      <c r="V134" s="2">
        <f>C134</f>
        <v>75</v>
      </c>
      <c r="W134" s="2">
        <f>C134</f>
        <v>75</v>
      </c>
      <c r="X134" s="18"/>
    </row>
    <row r="135" spans="1:24" ht="12.75">
      <c r="A135" s="39">
        <v>7</v>
      </c>
      <c r="B135" s="3" t="s">
        <v>39</v>
      </c>
      <c r="C135" s="2">
        <f>C117-C115</f>
        <v>480</v>
      </c>
      <c r="D135" s="3"/>
      <c r="E135" s="17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8"/>
      <c r="S135" s="2"/>
      <c r="T135" s="2"/>
      <c r="U135" s="2"/>
      <c r="V135" s="2"/>
      <c r="W135" s="2"/>
      <c r="X135" s="18"/>
    </row>
    <row r="136" spans="1:24" ht="12.75">
      <c r="A136" s="39">
        <v>7</v>
      </c>
      <c r="B136" s="3" t="s">
        <v>38</v>
      </c>
      <c r="C136" s="2">
        <f>C133/C135</f>
        <v>0.25</v>
      </c>
      <c r="D136" s="2"/>
      <c r="E136" s="1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8"/>
      <c r="S136" s="2"/>
      <c r="T136" s="2"/>
      <c r="U136" s="2"/>
      <c r="V136" s="2"/>
      <c r="W136" s="2"/>
      <c r="X136" s="18"/>
    </row>
    <row r="137" spans="1:24" ht="12.75">
      <c r="A137" s="39">
        <v>7</v>
      </c>
      <c r="B137" s="3" t="s">
        <v>53</v>
      </c>
      <c r="C137" s="2">
        <f>C119-C120</f>
        <v>28</v>
      </c>
      <c r="D137" s="2"/>
      <c r="E137" s="17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8"/>
      <c r="S137" s="2"/>
      <c r="T137" s="2"/>
      <c r="U137" s="2"/>
      <c r="V137" s="2"/>
      <c r="W137" s="2"/>
      <c r="X137" s="18"/>
    </row>
    <row r="138" spans="1:24" ht="12.75">
      <c r="A138" s="39">
        <v>7</v>
      </c>
      <c r="B138" s="3" t="s">
        <v>40</v>
      </c>
      <c r="C138" s="2">
        <f>C137*C136</f>
        <v>7</v>
      </c>
      <c r="D138" s="2"/>
      <c r="E138" s="17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8"/>
      <c r="S138" s="2"/>
      <c r="T138" s="2"/>
      <c r="U138" s="2"/>
      <c r="V138" s="2"/>
      <c r="W138" s="2"/>
      <c r="X138" s="18"/>
    </row>
    <row r="139" spans="1:24" ht="12.75">
      <c r="A139" s="39">
        <v>7</v>
      </c>
      <c r="B139" s="3" t="s">
        <v>41</v>
      </c>
      <c r="C139" s="2">
        <f>C138*$C$5</f>
        <v>1.4000000000000001</v>
      </c>
      <c r="D139" s="2" t="s">
        <v>52</v>
      </c>
      <c r="E139" s="17"/>
      <c r="F139" s="2"/>
      <c r="G139" s="2"/>
      <c r="H139" s="2"/>
      <c r="I139" s="2"/>
      <c r="J139" s="2"/>
      <c r="K139" s="2"/>
      <c r="L139" s="2"/>
      <c r="M139" s="2"/>
      <c r="N139" s="2">
        <f>C139</f>
        <v>1.4000000000000001</v>
      </c>
      <c r="O139" s="2">
        <f>C139</f>
        <v>1.4000000000000001</v>
      </c>
      <c r="P139" s="2"/>
      <c r="Q139" s="2"/>
      <c r="R139" s="18"/>
      <c r="S139" s="2"/>
      <c r="T139" s="2"/>
      <c r="U139" s="2"/>
      <c r="V139" s="2"/>
      <c r="W139" s="2"/>
      <c r="X139" s="18"/>
    </row>
    <row r="140" spans="1:24" ht="12.75">
      <c r="A140" s="39">
        <v>7</v>
      </c>
      <c r="B140" s="3" t="s">
        <v>54</v>
      </c>
      <c r="C140" s="2">
        <f>C122-C123</f>
        <v>12</v>
      </c>
      <c r="D140" s="2"/>
      <c r="E140" s="17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8"/>
      <c r="S140" s="2"/>
      <c r="T140" s="2"/>
      <c r="U140" s="2"/>
      <c r="V140" s="2"/>
      <c r="W140" s="2"/>
      <c r="X140" s="18"/>
    </row>
    <row r="141" spans="1:24" ht="12.75">
      <c r="A141" s="39">
        <v>7</v>
      </c>
      <c r="B141" s="3" t="s">
        <v>91</v>
      </c>
      <c r="C141" s="2">
        <f>C140*C136</f>
        <v>3</v>
      </c>
      <c r="D141" s="2"/>
      <c r="E141" s="17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8"/>
      <c r="S141" s="2"/>
      <c r="T141" s="2"/>
      <c r="U141" s="2"/>
      <c r="V141" s="2"/>
      <c r="W141" s="2"/>
      <c r="X141" s="18"/>
    </row>
    <row r="142" spans="1:24" ht="12.75">
      <c r="A142" s="39">
        <v>7</v>
      </c>
      <c r="B142" s="3" t="s">
        <v>92</v>
      </c>
      <c r="C142" s="2">
        <f>C141*$C$5</f>
        <v>0.6000000000000001</v>
      </c>
      <c r="D142" s="2" t="s">
        <v>55</v>
      </c>
      <c r="E142" s="17"/>
      <c r="F142" s="2"/>
      <c r="G142" s="2"/>
      <c r="H142" s="2"/>
      <c r="I142" s="2"/>
      <c r="J142" s="2"/>
      <c r="K142" s="2"/>
      <c r="L142" s="2"/>
      <c r="M142" s="2"/>
      <c r="N142" s="2">
        <f>C142</f>
        <v>0.6000000000000001</v>
      </c>
      <c r="O142" s="2"/>
      <c r="P142" s="2"/>
      <c r="Q142" s="2">
        <f>C142</f>
        <v>0.6000000000000001</v>
      </c>
      <c r="R142" s="18"/>
      <c r="S142" s="2"/>
      <c r="T142" s="2"/>
      <c r="U142" s="2"/>
      <c r="V142" s="2"/>
      <c r="W142" s="2"/>
      <c r="X142" s="18"/>
    </row>
    <row r="143" spans="1:24" ht="12.75">
      <c r="A143" s="39">
        <v>7</v>
      </c>
      <c r="B143" s="3" t="s">
        <v>60</v>
      </c>
      <c r="C143" s="2">
        <f>($C$6/10)-($C$6/12)</f>
        <v>15</v>
      </c>
      <c r="D143" s="2"/>
      <c r="E143" s="17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8"/>
      <c r="S143" s="2"/>
      <c r="T143" s="2"/>
      <c r="U143" s="2"/>
      <c r="V143" s="2"/>
      <c r="W143" s="2"/>
      <c r="X143" s="18"/>
    </row>
    <row r="144" spans="1:24" ht="12.75">
      <c r="A144" s="39">
        <v>7</v>
      </c>
      <c r="B144" s="3" t="s">
        <v>61</v>
      </c>
      <c r="C144" s="2">
        <f>C143*$C$5</f>
        <v>3</v>
      </c>
      <c r="D144" s="2" t="s">
        <v>62</v>
      </c>
      <c r="E144" s="17"/>
      <c r="F144" s="2"/>
      <c r="G144" s="2"/>
      <c r="H144" s="2"/>
      <c r="I144" s="2">
        <f>C144</f>
        <v>3</v>
      </c>
      <c r="J144" s="2"/>
      <c r="K144" s="2"/>
      <c r="L144" s="2"/>
      <c r="M144" s="2"/>
      <c r="N144" s="2">
        <f>C144</f>
        <v>3</v>
      </c>
      <c r="O144" s="2"/>
      <c r="P144" s="2"/>
      <c r="Q144" s="2"/>
      <c r="R144" s="18"/>
      <c r="S144" s="2"/>
      <c r="T144" s="2"/>
      <c r="U144" s="2"/>
      <c r="V144" s="2"/>
      <c r="W144" s="2"/>
      <c r="X144" s="18"/>
    </row>
    <row r="145" spans="1:24" ht="12.75">
      <c r="A145" s="39">
        <v>7</v>
      </c>
      <c r="B145" s="3" t="s">
        <v>70</v>
      </c>
      <c r="C145" s="2">
        <f>C127-C128</f>
        <v>200</v>
      </c>
      <c r="D145" s="2"/>
      <c r="E145" s="17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8"/>
      <c r="S145" s="2"/>
      <c r="T145" s="2"/>
      <c r="U145" s="2"/>
      <c r="V145" s="2"/>
      <c r="W145" s="2"/>
      <c r="X145" s="18"/>
    </row>
    <row r="146" spans="1:24" ht="12.75">
      <c r="A146" s="39">
        <v>7</v>
      </c>
      <c r="B146" s="3" t="s">
        <v>71</v>
      </c>
      <c r="C146">
        <f>C145*C136</f>
        <v>50</v>
      </c>
      <c r="E146" s="17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8"/>
      <c r="X146" s="18"/>
    </row>
    <row r="147" spans="1:24" ht="12.75">
      <c r="A147" s="39">
        <v>7</v>
      </c>
      <c r="B147" s="3" t="s">
        <v>72</v>
      </c>
      <c r="C147" s="2">
        <f>C146*$C$5</f>
        <v>10</v>
      </c>
      <c r="D147" s="2" t="s">
        <v>55</v>
      </c>
      <c r="E147" s="17"/>
      <c r="F147" s="2"/>
      <c r="G147" s="2"/>
      <c r="H147" s="2"/>
      <c r="I147" s="2"/>
      <c r="J147" s="2"/>
      <c r="K147" s="2"/>
      <c r="L147" s="2"/>
      <c r="M147" s="2"/>
      <c r="N147" s="2">
        <f>C147</f>
        <v>10</v>
      </c>
      <c r="O147" s="2"/>
      <c r="P147" s="2"/>
      <c r="Q147" s="2">
        <f>C147</f>
        <v>10</v>
      </c>
      <c r="R147" s="18"/>
      <c r="S147" s="2"/>
      <c r="T147" s="2"/>
      <c r="U147" s="2"/>
      <c r="V147" s="2"/>
      <c r="W147" s="2"/>
      <c r="X147" s="18"/>
    </row>
    <row r="148" spans="1:24" ht="12.75">
      <c r="A148" s="39">
        <v>7</v>
      </c>
      <c r="B148" s="3" t="s">
        <v>78</v>
      </c>
      <c r="C148" s="2">
        <f>C130-C131</f>
        <v>119.99999999999997</v>
      </c>
      <c r="D148" s="2"/>
      <c r="E148" s="17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8"/>
      <c r="S148" s="2"/>
      <c r="T148" s="2"/>
      <c r="U148" s="2"/>
      <c r="V148" s="2"/>
      <c r="W148" s="2"/>
      <c r="X148" s="18"/>
    </row>
    <row r="149" spans="1:24" ht="12.75">
      <c r="A149" s="39">
        <v>7</v>
      </c>
      <c r="B149" s="3" t="s">
        <v>79</v>
      </c>
      <c r="C149">
        <f>C148*C136</f>
        <v>29.999999999999993</v>
      </c>
      <c r="E149" s="17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8"/>
      <c r="X149" s="18"/>
    </row>
    <row r="150" spans="1:24" ht="12.75">
      <c r="A150" s="40">
        <v>7</v>
      </c>
      <c r="B150" s="10" t="s">
        <v>104</v>
      </c>
      <c r="C150" s="11">
        <f>C149*$C$5</f>
        <v>5.999999999999999</v>
      </c>
      <c r="D150" s="11" t="s">
        <v>80</v>
      </c>
      <c r="E150" s="21"/>
      <c r="F150" s="11"/>
      <c r="G150" s="11"/>
      <c r="H150" s="11"/>
      <c r="I150" s="11"/>
      <c r="J150" s="11"/>
      <c r="K150" s="11"/>
      <c r="L150" s="11"/>
      <c r="M150" s="11">
        <f>C150</f>
        <v>5.999999999999999</v>
      </c>
      <c r="N150" s="11"/>
      <c r="O150" s="11"/>
      <c r="P150" s="11"/>
      <c r="Q150" s="11"/>
      <c r="R150" s="22">
        <f>C150</f>
        <v>5.999999999999999</v>
      </c>
      <c r="S150" s="21"/>
      <c r="T150" s="11"/>
      <c r="U150" s="11"/>
      <c r="V150" s="11"/>
      <c r="W150" s="11"/>
      <c r="X150" s="22"/>
    </row>
    <row r="151" spans="1:24" ht="12.75">
      <c r="A151" s="39">
        <v>8</v>
      </c>
      <c r="B151" s="3" t="s">
        <v>2</v>
      </c>
      <c r="C151" s="2">
        <f>C34*C14*C15/10</f>
        <v>120</v>
      </c>
      <c r="D151" s="3" t="s">
        <v>32</v>
      </c>
      <c r="E151" s="17"/>
      <c r="F151" s="2"/>
      <c r="G151" s="2"/>
      <c r="H151" s="2">
        <f>C151</f>
        <v>120</v>
      </c>
      <c r="I151" s="2"/>
      <c r="J151" s="2"/>
      <c r="K151" s="2">
        <f>C151</f>
        <v>120</v>
      </c>
      <c r="L151" s="2"/>
      <c r="M151" s="2"/>
      <c r="N151" s="2"/>
      <c r="O151" s="2"/>
      <c r="P151" s="2"/>
      <c r="Q151" s="2"/>
      <c r="R151" s="18"/>
      <c r="S151" s="2"/>
      <c r="T151" s="2"/>
      <c r="U151" s="2"/>
      <c r="V151" s="2"/>
      <c r="W151" s="2"/>
      <c r="X151" s="18"/>
    </row>
    <row r="152" spans="1:24" ht="12.75">
      <c r="A152" s="39">
        <v>8</v>
      </c>
      <c r="B152" s="3" t="s">
        <v>3</v>
      </c>
      <c r="C152" s="2">
        <f>$C$35/12</f>
        <v>75</v>
      </c>
      <c r="D152" s="3" t="s">
        <v>36</v>
      </c>
      <c r="E152" s="17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8"/>
      <c r="S152" s="2"/>
      <c r="T152" s="2"/>
      <c r="U152" s="2"/>
      <c r="V152" s="2">
        <f>C152</f>
        <v>75</v>
      </c>
      <c r="W152" s="2">
        <f>C152</f>
        <v>75</v>
      </c>
      <c r="X152" s="18"/>
    </row>
    <row r="153" spans="1:24" ht="12.75">
      <c r="A153" s="39">
        <v>8</v>
      </c>
      <c r="B153" s="3" t="s">
        <v>39</v>
      </c>
      <c r="C153" s="2">
        <f>C135-C133</f>
        <v>360</v>
      </c>
      <c r="D153" s="3"/>
      <c r="E153" s="17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8"/>
      <c r="S153" s="2"/>
      <c r="T153" s="2"/>
      <c r="U153" s="2"/>
      <c r="V153" s="2"/>
      <c r="W153" s="2"/>
      <c r="X153" s="18"/>
    </row>
    <row r="154" spans="1:24" ht="12.75">
      <c r="A154" s="39">
        <v>8</v>
      </c>
      <c r="B154" s="3" t="s">
        <v>38</v>
      </c>
      <c r="C154" s="2">
        <f>C151/C153</f>
        <v>0.3333333333333333</v>
      </c>
      <c r="D154" s="2"/>
      <c r="E154" s="17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8"/>
      <c r="S154" s="2"/>
      <c r="T154" s="2"/>
      <c r="U154" s="2"/>
      <c r="V154" s="2"/>
      <c r="W154" s="2"/>
      <c r="X154" s="18"/>
    </row>
    <row r="155" spans="1:24" ht="12.75">
      <c r="A155" s="39">
        <v>8</v>
      </c>
      <c r="B155" s="3" t="s">
        <v>53</v>
      </c>
      <c r="C155" s="2">
        <f>C137-C138</f>
        <v>21</v>
      </c>
      <c r="D155" s="2"/>
      <c r="E155" s="17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8"/>
      <c r="S155" s="2"/>
      <c r="T155" s="2"/>
      <c r="U155" s="2"/>
      <c r="V155" s="2"/>
      <c r="W155" s="2"/>
      <c r="X155" s="18"/>
    </row>
    <row r="156" spans="1:24" ht="12.75">
      <c r="A156" s="39">
        <v>8</v>
      </c>
      <c r="B156" s="3" t="s">
        <v>40</v>
      </c>
      <c r="C156" s="2">
        <f>C155*C154</f>
        <v>7</v>
      </c>
      <c r="D156" s="2"/>
      <c r="E156" s="17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8"/>
      <c r="S156" s="2"/>
      <c r="T156" s="2"/>
      <c r="U156" s="2"/>
      <c r="V156" s="2"/>
      <c r="W156" s="2"/>
      <c r="X156" s="18"/>
    </row>
    <row r="157" spans="1:24" ht="12.75">
      <c r="A157" s="39">
        <v>8</v>
      </c>
      <c r="B157" s="3" t="s">
        <v>41</v>
      </c>
      <c r="C157" s="2">
        <f>C156*$C$5</f>
        <v>1.4000000000000001</v>
      </c>
      <c r="D157" s="2" t="s">
        <v>52</v>
      </c>
      <c r="E157" s="17"/>
      <c r="F157" s="2"/>
      <c r="G157" s="2"/>
      <c r="H157" s="2"/>
      <c r="I157" s="2"/>
      <c r="J157" s="2"/>
      <c r="K157" s="2"/>
      <c r="L157" s="2"/>
      <c r="M157" s="2"/>
      <c r="N157" s="2">
        <f>C157</f>
        <v>1.4000000000000001</v>
      </c>
      <c r="O157" s="2">
        <f>C157</f>
        <v>1.4000000000000001</v>
      </c>
      <c r="P157" s="2"/>
      <c r="Q157" s="2"/>
      <c r="R157" s="18"/>
      <c r="S157" s="2"/>
      <c r="T157" s="2"/>
      <c r="U157" s="2"/>
      <c r="V157" s="2"/>
      <c r="W157" s="2"/>
      <c r="X157" s="18"/>
    </row>
    <row r="158" spans="1:24" ht="12.75">
      <c r="A158" s="39">
        <v>8</v>
      </c>
      <c r="B158" s="3" t="s">
        <v>54</v>
      </c>
      <c r="C158" s="2">
        <f>C140-C141</f>
        <v>9</v>
      </c>
      <c r="D158" s="2"/>
      <c r="E158" s="17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8"/>
      <c r="S158" s="2"/>
      <c r="T158" s="2"/>
      <c r="U158" s="2"/>
      <c r="V158" s="2"/>
      <c r="W158" s="2"/>
      <c r="X158" s="18"/>
    </row>
    <row r="159" spans="1:24" ht="12.75">
      <c r="A159" s="39">
        <v>8</v>
      </c>
      <c r="B159" s="3" t="s">
        <v>91</v>
      </c>
      <c r="C159" s="2">
        <f>C158*C154</f>
        <v>3</v>
      </c>
      <c r="D159" s="2"/>
      <c r="E159" s="17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8"/>
      <c r="S159" s="2"/>
      <c r="T159" s="2"/>
      <c r="U159" s="2"/>
      <c r="V159" s="2"/>
      <c r="W159" s="2"/>
      <c r="X159" s="18"/>
    </row>
    <row r="160" spans="1:24" ht="12.75">
      <c r="A160" s="39">
        <v>8</v>
      </c>
      <c r="B160" s="3" t="s">
        <v>92</v>
      </c>
      <c r="C160" s="2">
        <f>C159*$C$5</f>
        <v>0.6000000000000001</v>
      </c>
      <c r="D160" s="2" t="s">
        <v>55</v>
      </c>
      <c r="E160" s="17"/>
      <c r="F160" s="2"/>
      <c r="G160" s="2"/>
      <c r="H160" s="2"/>
      <c r="I160" s="2"/>
      <c r="J160" s="2"/>
      <c r="K160" s="2"/>
      <c r="L160" s="2"/>
      <c r="M160" s="2"/>
      <c r="N160" s="2">
        <f>C160</f>
        <v>0.6000000000000001</v>
      </c>
      <c r="O160" s="2"/>
      <c r="P160" s="2"/>
      <c r="Q160" s="2">
        <f>C160</f>
        <v>0.6000000000000001</v>
      </c>
      <c r="R160" s="18"/>
      <c r="S160" s="2"/>
      <c r="T160" s="2"/>
      <c r="U160" s="2"/>
      <c r="V160" s="2"/>
      <c r="W160" s="2"/>
      <c r="X160" s="18"/>
    </row>
    <row r="161" spans="1:24" ht="12.75">
      <c r="A161" s="39">
        <v>8</v>
      </c>
      <c r="B161" s="3" t="s">
        <v>60</v>
      </c>
      <c r="C161" s="2">
        <f>($C$6/10)-($C$6/12)</f>
        <v>15</v>
      </c>
      <c r="D161" s="2"/>
      <c r="E161" s="17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8"/>
      <c r="S161" s="2"/>
      <c r="T161" s="2"/>
      <c r="U161" s="2"/>
      <c r="V161" s="2"/>
      <c r="W161" s="2"/>
      <c r="X161" s="18"/>
    </row>
    <row r="162" spans="1:24" ht="12.75">
      <c r="A162" s="39">
        <v>8</v>
      </c>
      <c r="B162" s="3" t="s">
        <v>61</v>
      </c>
      <c r="C162" s="2">
        <f>C161*$C$5</f>
        <v>3</v>
      </c>
      <c r="D162" s="2" t="s">
        <v>62</v>
      </c>
      <c r="E162" s="17"/>
      <c r="F162" s="2"/>
      <c r="G162" s="2"/>
      <c r="H162" s="2"/>
      <c r="I162" s="2">
        <f>C162</f>
        <v>3</v>
      </c>
      <c r="J162" s="2"/>
      <c r="K162" s="2"/>
      <c r="L162" s="2"/>
      <c r="M162" s="2"/>
      <c r="N162" s="2">
        <f>C162</f>
        <v>3</v>
      </c>
      <c r="O162" s="2"/>
      <c r="P162" s="2"/>
      <c r="Q162" s="2"/>
      <c r="R162" s="18"/>
      <c r="S162" s="2"/>
      <c r="T162" s="2"/>
      <c r="U162" s="2"/>
      <c r="V162" s="2"/>
      <c r="W162" s="2"/>
      <c r="X162" s="18"/>
    </row>
    <row r="163" spans="1:24" ht="12.75">
      <c r="A163" s="39">
        <v>8</v>
      </c>
      <c r="B163" s="3" t="s">
        <v>70</v>
      </c>
      <c r="C163" s="2">
        <f>C145-C146</f>
        <v>150</v>
      </c>
      <c r="D163" s="2"/>
      <c r="E163" s="17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8"/>
      <c r="S163" s="2"/>
      <c r="T163" s="2"/>
      <c r="U163" s="2"/>
      <c r="V163" s="2"/>
      <c r="W163" s="2"/>
      <c r="X163" s="18"/>
    </row>
    <row r="164" spans="1:24" ht="12.75">
      <c r="A164" s="39">
        <v>8</v>
      </c>
      <c r="B164" s="3" t="s">
        <v>71</v>
      </c>
      <c r="C164">
        <f>C163*C154</f>
        <v>50</v>
      </c>
      <c r="E164" s="17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8"/>
      <c r="X164" s="18"/>
    </row>
    <row r="165" spans="1:24" ht="12.75">
      <c r="A165" s="39">
        <v>8</v>
      </c>
      <c r="B165" s="3" t="s">
        <v>72</v>
      </c>
      <c r="C165" s="2">
        <f>C164*$C$5</f>
        <v>10</v>
      </c>
      <c r="D165" s="2" t="s">
        <v>55</v>
      </c>
      <c r="E165" s="17"/>
      <c r="F165" s="2"/>
      <c r="G165" s="2"/>
      <c r="H165" s="2"/>
      <c r="I165" s="2"/>
      <c r="J165" s="2"/>
      <c r="K165" s="2"/>
      <c r="L165" s="2"/>
      <c r="M165" s="2"/>
      <c r="N165" s="2">
        <f>C165</f>
        <v>10</v>
      </c>
      <c r="O165" s="2"/>
      <c r="P165" s="2"/>
      <c r="Q165" s="2">
        <f>C165</f>
        <v>10</v>
      </c>
      <c r="R165" s="18"/>
      <c r="S165" s="2"/>
      <c r="T165" s="2"/>
      <c r="U165" s="2"/>
      <c r="V165" s="2"/>
      <c r="W165" s="2"/>
      <c r="X165" s="18"/>
    </row>
    <row r="166" spans="1:24" ht="12.75">
      <c r="A166" s="39">
        <v>8</v>
      </c>
      <c r="B166" s="3" t="s">
        <v>78</v>
      </c>
      <c r="C166" s="2">
        <f>C148-C149</f>
        <v>89.99999999999997</v>
      </c>
      <c r="D166" s="2"/>
      <c r="E166" s="17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8"/>
      <c r="S166" s="2"/>
      <c r="T166" s="2"/>
      <c r="U166" s="2"/>
      <c r="V166" s="2"/>
      <c r="W166" s="2"/>
      <c r="X166" s="18"/>
    </row>
    <row r="167" spans="1:24" ht="12.75">
      <c r="A167" s="39">
        <v>8</v>
      </c>
      <c r="B167" s="3" t="s">
        <v>79</v>
      </c>
      <c r="C167">
        <f>C166*C154</f>
        <v>29.99999999999999</v>
      </c>
      <c r="E167" s="17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8"/>
      <c r="X167" s="18"/>
    </row>
    <row r="168" spans="1:24" ht="12.75">
      <c r="A168" s="39">
        <v>8</v>
      </c>
      <c r="B168" s="3" t="s">
        <v>104</v>
      </c>
      <c r="C168">
        <f>C167*$C$5</f>
        <v>5.999999999999998</v>
      </c>
      <c r="D168" t="s">
        <v>80</v>
      </c>
      <c r="E168" s="17"/>
      <c r="F168" s="2"/>
      <c r="G168" s="2"/>
      <c r="H168" s="2"/>
      <c r="I168" s="2"/>
      <c r="J168" s="2"/>
      <c r="K168" s="2"/>
      <c r="L168" s="2"/>
      <c r="M168" s="2">
        <f>C168</f>
        <v>5.999999999999998</v>
      </c>
      <c r="N168" s="2"/>
      <c r="O168" s="2"/>
      <c r="P168" s="2"/>
      <c r="Q168" s="2"/>
      <c r="R168" s="18">
        <f>C168</f>
        <v>5.999999999999998</v>
      </c>
      <c r="S168" s="17"/>
      <c r="T168" s="2"/>
      <c r="U168" s="2"/>
      <c r="V168" s="2"/>
      <c r="W168" s="2"/>
      <c r="X168" s="18"/>
    </row>
    <row r="169" spans="1:24" ht="12.75">
      <c r="A169" s="39">
        <v>8</v>
      </c>
      <c r="B169" s="3" t="s">
        <v>110</v>
      </c>
      <c r="C169">
        <f>C17</f>
        <v>10</v>
      </c>
      <c r="D169" t="s">
        <v>111</v>
      </c>
      <c r="E169" s="17"/>
      <c r="F169" s="2"/>
      <c r="G169" s="2"/>
      <c r="H169" s="2"/>
      <c r="I169" s="2"/>
      <c r="J169" s="2"/>
      <c r="K169" s="2"/>
      <c r="L169" s="2">
        <f>C169</f>
        <v>10</v>
      </c>
      <c r="M169" s="2"/>
      <c r="N169" s="2"/>
      <c r="O169" s="2"/>
      <c r="P169" s="2"/>
      <c r="Q169" s="2"/>
      <c r="R169" s="18"/>
      <c r="S169" s="17"/>
      <c r="T169" s="2"/>
      <c r="U169" s="2"/>
      <c r="V169" s="2"/>
      <c r="W169" s="2"/>
      <c r="X169" s="18"/>
    </row>
    <row r="170" spans="1:24" ht="12.75">
      <c r="A170" s="39">
        <v>8</v>
      </c>
      <c r="B170" s="3" t="s">
        <v>123</v>
      </c>
      <c r="C170" t="s">
        <v>125</v>
      </c>
      <c r="E170" s="17">
        <f>-SUM(E34:E158)*C16</f>
        <v>-300</v>
      </c>
      <c r="F170" s="2"/>
      <c r="G170" s="2"/>
      <c r="H170" s="2">
        <f>-SUM(H39:H154)*C16</f>
        <v>-240</v>
      </c>
      <c r="I170" s="2"/>
      <c r="J170" s="2"/>
      <c r="K170" s="2"/>
      <c r="L170" s="2"/>
      <c r="M170" s="2"/>
      <c r="N170" s="2"/>
      <c r="O170" s="2"/>
      <c r="P170" s="2"/>
      <c r="Q170" s="2"/>
      <c r="R170" s="18"/>
      <c r="S170" s="17"/>
      <c r="T170" s="2"/>
      <c r="U170" s="2"/>
      <c r="V170" s="2"/>
      <c r="W170" s="2"/>
      <c r="X170" s="18"/>
    </row>
    <row r="171" spans="1:24" ht="12.75">
      <c r="A171" s="39">
        <v>8</v>
      </c>
      <c r="B171" s="3" t="s">
        <v>124</v>
      </c>
      <c r="C171" t="s">
        <v>125</v>
      </c>
      <c r="E171" s="17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8"/>
      <c r="S171" s="17">
        <f>-C6*C16</f>
        <v>-225</v>
      </c>
      <c r="T171" s="2"/>
      <c r="U171" s="2"/>
      <c r="V171" s="2">
        <f>-SUM(V39:V161)*C16</f>
        <v>-150</v>
      </c>
      <c r="W171" s="2"/>
      <c r="X171" s="18"/>
    </row>
    <row r="172" spans="1:24" ht="12.75">
      <c r="A172" s="39">
        <v>8</v>
      </c>
      <c r="B172" s="3" t="s">
        <v>84</v>
      </c>
      <c r="C172" s="2">
        <f>(C10*C14*C15-(SUM(H39:H157)))*C16</f>
        <v>60</v>
      </c>
      <c r="D172" s="2" t="s">
        <v>86</v>
      </c>
      <c r="E172" s="17"/>
      <c r="F172" s="2"/>
      <c r="G172" s="2"/>
      <c r="H172" s="2"/>
      <c r="I172" s="2"/>
      <c r="J172" s="2"/>
      <c r="K172" s="2">
        <f>C172</f>
        <v>60</v>
      </c>
      <c r="L172" s="2"/>
      <c r="M172" s="2"/>
      <c r="N172" s="2"/>
      <c r="O172" s="2"/>
      <c r="P172" s="2"/>
      <c r="Q172" s="2"/>
      <c r="R172" s="18"/>
      <c r="S172" s="17"/>
      <c r="T172" s="2"/>
      <c r="U172" s="2"/>
      <c r="V172" s="2"/>
      <c r="W172" s="2"/>
      <c r="X172" s="18"/>
    </row>
    <row r="173" spans="1:24" ht="12.75">
      <c r="A173" s="39">
        <v>8</v>
      </c>
      <c r="B173" s="3" t="s">
        <v>87</v>
      </c>
      <c r="C173">
        <f>(C155-C156)*C16</f>
        <v>3.5</v>
      </c>
      <c r="E173" s="17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8"/>
      <c r="S173" s="17"/>
      <c r="T173" s="2"/>
      <c r="U173" s="2"/>
      <c r="V173" s="2"/>
      <c r="W173" s="2"/>
      <c r="X173" s="18"/>
    </row>
    <row r="174" spans="1:24" ht="12.75">
      <c r="A174" s="39">
        <v>8</v>
      </c>
      <c r="B174" s="3" t="s">
        <v>88</v>
      </c>
      <c r="C174">
        <f>C173*C5</f>
        <v>0.7000000000000001</v>
      </c>
      <c r="D174" t="s">
        <v>89</v>
      </c>
      <c r="E174" s="17"/>
      <c r="F174" s="2"/>
      <c r="G174" s="2"/>
      <c r="H174" s="2"/>
      <c r="I174" s="2"/>
      <c r="J174" s="2"/>
      <c r="K174" s="2"/>
      <c r="L174" s="2"/>
      <c r="M174" s="2"/>
      <c r="N174" s="2"/>
      <c r="O174" s="2">
        <f>C174</f>
        <v>0.7000000000000001</v>
      </c>
      <c r="P174" s="2"/>
      <c r="Q174" s="2"/>
      <c r="R174" s="18">
        <f>C174</f>
        <v>0.7000000000000001</v>
      </c>
      <c r="S174" s="17"/>
      <c r="T174" s="2"/>
      <c r="U174" s="2"/>
      <c r="V174" s="2"/>
      <c r="W174" s="2"/>
      <c r="X174" s="18"/>
    </row>
    <row r="175" spans="1:24" ht="12.75">
      <c r="A175" s="39">
        <v>8</v>
      </c>
      <c r="B175" s="3" t="s">
        <v>97</v>
      </c>
      <c r="C175">
        <f>C173</f>
        <v>3.5</v>
      </c>
      <c r="E175" s="17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8"/>
      <c r="S175" s="17"/>
      <c r="T175" s="2"/>
      <c r="U175" s="2"/>
      <c r="V175" s="2"/>
      <c r="W175" s="2"/>
      <c r="X175" s="18"/>
    </row>
    <row r="176" spans="1:24" ht="12.75">
      <c r="A176" s="39">
        <v>8</v>
      </c>
      <c r="B176" s="3" t="s">
        <v>98</v>
      </c>
      <c r="C176">
        <f>C174</f>
        <v>0.7000000000000001</v>
      </c>
      <c r="D176" t="s">
        <v>55</v>
      </c>
      <c r="E176" s="17"/>
      <c r="F176" s="2"/>
      <c r="G176" s="2"/>
      <c r="H176" s="2"/>
      <c r="I176" s="2"/>
      <c r="J176" s="2"/>
      <c r="K176" s="2"/>
      <c r="L176" s="2"/>
      <c r="M176" s="2"/>
      <c r="N176" s="2">
        <f>C176</f>
        <v>0.7000000000000001</v>
      </c>
      <c r="O176" s="2"/>
      <c r="P176" s="2"/>
      <c r="Q176" s="2">
        <f>C176</f>
        <v>0.7000000000000001</v>
      </c>
      <c r="R176" s="18"/>
      <c r="S176" s="17"/>
      <c r="T176" s="2"/>
      <c r="U176" s="2"/>
      <c r="V176" s="2"/>
      <c r="W176" s="2"/>
      <c r="X176" s="18"/>
    </row>
    <row r="177" spans="1:24" ht="12.75">
      <c r="A177" s="39">
        <v>8</v>
      </c>
      <c r="B177" s="3" t="s">
        <v>90</v>
      </c>
      <c r="C177">
        <f>(C158-C159)*C16</f>
        <v>1.5</v>
      </c>
      <c r="E177" s="17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8"/>
      <c r="S177" s="17"/>
      <c r="T177" s="2"/>
      <c r="U177" s="2"/>
      <c r="V177" s="2"/>
      <c r="W177" s="2"/>
      <c r="X177" s="18"/>
    </row>
    <row r="178" spans="1:24" ht="12.75">
      <c r="A178" s="39">
        <v>8</v>
      </c>
      <c r="B178" s="3" t="s">
        <v>93</v>
      </c>
      <c r="C178">
        <f>C177*C5</f>
        <v>0.30000000000000004</v>
      </c>
      <c r="D178" t="s">
        <v>55</v>
      </c>
      <c r="E178" s="17"/>
      <c r="F178" s="2"/>
      <c r="G178" s="2"/>
      <c r="H178" s="2"/>
      <c r="I178" s="2"/>
      <c r="J178" s="2"/>
      <c r="K178" s="2"/>
      <c r="L178" s="2"/>
      <c r="M178" s="2"/>
      <c r="N178" s="2">
        <f>C178</f>
        <v>0.30000000000000004</v>
      </c>
      <c r="O178" s="2"/>
      <c r="P178" s="2"/>
      <c r="Q178" s="2">
        <f>C178</f>
        <v>0.30000000000000004</v>
      </c>
      <c r="R178" s="18"/>
      <c r="S178" s="17"/>
      <c r="T178" s="2"/>
      <c r="U178" s="2"/>
      <c r="V178" s="2"/>
      <c r="W178" s="2"/>
      <c r="X178" s="18"/>
    </row>
    <row r="179" spans="1:24" ht="12.75">
      <c r="A179" s="39">
        <v>8</v>
      </c>
      <c r="B179" s="3" t="s">
        <v>94</v>
      </c>
      <c r="C179">
        <f>(C49+C61+C75+C90+C107+C125+C143+C161)*C16</f>
        <v>30</v>
      </c>
      <c r="E179" s="17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8"/>
      <c r="S179" s="17"/>
      <c r="T179" s="2"/>
      <c r="U179" s="2"/>
      <c r="V179" s="2"/>
      <c r="W179" s="2"/>
      <c r="X179" s="18"/>
    </row>
    <row r="180" spans="1:24" ht="12.75">
      <c r="A180" s="39">
        <v>8</v>
      </c>
      <c r="B180" s="3" t="s">
        <v>96</v>
      </c>
      <c r="C180">
        <f>C179*C5</f>
        <v>6</v>
      </c>
      <c r="D180" t="s">
        <v>95</v>
      </c>
      <c r="E180" s="17"/>
      <c r="F180" s="2"/>
      <c r="G180" s="2"/>
      <c r="H180" s="2"/>
      <c r="I180" s="2"/>
      <c r="J180" s="2">
        <f>C180</f>
        <v>6</v>
      </c>
      <c r="K180" s="2"/>
      <c r="L180" s="2"/>
      <c r="M180" s="2"/>
      <c r="N180" s="2"/>
      <c r="O180" s="2"/>
      <c r="P180" s="2"/>
      <c r="Q180" s="2">
        <f>C180</f>
        <v>6</v>
      </c>
      <c r="R180" s="18"/>
      <c r="S180" s="17"/>
      <c r="T180" s="2"/>
      <c r="U180" s="2"/>
      <c r="V180" s="2"/>
      <c r="W180" s="2"/>
      <c r="X180" s="18"/>
    </row>
    <row r="181" spans="1:24" ht="12.75">
      <c r="A181" s="39">
        <v>8</v>
      </c>
      <c r="B181" s="3" t="s">
        <v>99</v>
      </c>
      <c r="C181">
        <f>C179</f>
        <v>30</v>
      </c>
      <c r="E181" s="17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8"/>
      <c r="S181" s="17"/>
      <c r="T181" s="2"/>
      <c r="U181" s="2"/>
      <c r="V181" s="2"/>
      <c r="W181" s="2"/>
      <c r="X181" s="18"/>
    </row>
    <row r="182" spans="1:24" ht="12.75">
      <c r="A182" s="39">
        <v>8</v>
      </c>
      <c r="B182" s="3" t="s">
        <v>100</v>
      </c>
      <c r="C182">
        <f>C180</f>
        <v>6</v>
      </c>
      <c r="D182" t="s">
        <v>101</v>
      </c>
      <c r="E182" s="17"/>
      <c r="F182" s="2"/>
      <c r="G182" s="2"/>
      <c r="H182" s="2"/>
      <c r="I182" s="2"/>
      <c r="J182" s="2"/>
      <c r="K182" s="2"/>
      <c r="L182" s="2"/>
      <c r="M182" s="2">
        <f>C182</f>
        <v>6</v>
      </c>
      <c r="N182" s="2"/>
      <c r="O182" s="2"/>
      <c r="P182" s="2"/>
      <c r="Q182" s="2"/>
      <c r="R182" s="18">
        <f>C182</f>
        <v>6</v>
      </c>
      <c r="S182" s="17"/>
      <c r="T182" s="2"/>
      <c r="U182" s="2"/>
      <c r="V182" s="2"/>
      <c r="W182" s="2"/>
      <c r="X182" s="18"/>
    </row>
    <row r="183" spans="1:24" ht="12.75">
      <c r="A183" s="39">
        <v>8</v>
      </c>
      <c r="B183" s="3" t="s">
        <v>102</v>
      </c>
      <c r="C183">
        <f>(C163-C164)*C16</f>
        <v>25</v>
      </c>
      <c r="E183" s="17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8"/>
      <c r="S183" s="17"/>
      <c r="T183" s="2"/>
      <c r="U183" s="2"/>
      <c r="V183" s="2"/>
      <c r="W183" s="2"/>
      <c r="X183" s="18"/>
    </row>
    <row r="184" spans="1:24" ht="12.75">
      <c r="A184" s="39">
        <v>8</v>
      </c>
      <c r="B184" s="3" t="s">
        <v>103</v>
      </c>
      <c r="C184">
        <f>C183*C5</f>
        <v>5</v>
      </c>
      <c r="D184" t="s">
        <v>55</v>
      </c>
      <c r="E184" s="17"/>
      <c r="F184" s="2"/>
      <c r="G184" s="2"/>
      <c r="H184" s="2"/>
      <c r="I184" s="2"/>
      <c r="J184" s="2"/>
      <c r="K184" s="2"/>
      <c r="L184" s="2"/>
      <c r="M184" s="2"/>
      <c r="N184" s="2">
        <f>C184</f>
        <v>5</v>
      </c>
      <c r="O184" s="2"/>
      <c r="P184" s="2"/>
      <c r="Q184" s="2">
        <f>C184</f>
        <v>5</v>
      </c>
      <c r="R184" s="18"/>
      <c r="S184" s="17"/>
      <c r="T184" s="2"/>
      <c r="U184" s="2"/>
      <c r="V184" s="2"/>
      <c r="W184" s="2"/>
      <c r="X184" s="18"/>
    </row>
    <row r="185" spans="1:24" ht="12.75">
      <c r="A185" s="39">
        <v>8</v>
      </c>
      <c r="B185" s="3" t="s">
        <v>105</v>
      </c>
      <c r="C185">
        <f>(C166-C167)*C16</f>
        <v>14.999999999999996</v>
      </c>
      <c r="E185" s="17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8"/>
      <c r="S185" s="17"/>
      <c r="T185" s="2"/>
      <c r="U185" s="2"/>
      <c r="V185" s="2"/>
      <c r="W185" s="2"/>
      <c r="X185" s="18"/>
    </row>
    <row r="186" spans="1:24" ht="12.75">
      <c r="A186" s="39">
        <v>8</v>
      </c>
      <c r="B186" s="3" t="s">
        <v>106</v>
      </c>
      <c r="C186">
        <f>C185*C5</f>
        <v>2.9999999999999996</v>
      </c>
      <c r="D186" t="s">
        <v>80</v>
      </c>
      <c r="E186" s="17"/>
      <c r="F186" s="2"/>
      <c r="G186" s="2"/>
      <c r="H186" s="2"/>
      <c r="I186" s="2"/>
      <c r="J186" s="2"/>
      <c r="K186" s="2"/>
      <c r="L186" s="2"/>
      <c r="M186" s="2">
        <f>C186</f>
        <v>2.9999999999999996</v>
      </c>
      <c r="N186" s="2"/>
      <c r="O186" s="2"/>
      <c r="P186" s="2"/>
      <c r="Q186" s="2"/>
      <c r="R186" s="18">
        <f>C186</f>
        <v>2.9999999999999996</v>
      </c>
      <c r="S186" s="17"/>
      <c r="T186" s="2"/>
      <c r="U186" s="2"/>
      <c r="V186" s="2"/>
      <c r="W186" s="2"/>
      <c r="X186" s="18"/>
    </row>
    <row r="187" spans="1:24" ht="12.75">
      <c r="A187" s="39">
        <v>8</v>
      </c>
      <c r="B187" s="3" t="s">
        <v>107</v>
      </c>
      <c r="C187">
        <f>(C6-SUM(V39:V159))*C16</f>
        <v>75</v>
      </c>
      <c r="D187" s="3" t="s">
        <v>37</v>
      </c>
      <c r="E187" s="1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8"/>
      <c r="S187" s="17"/>
      <c r="T187" s="2"/>
      <c r="U187" s="2"/>
      <c r="V187" s="2"/>
      <c r="W187" s="2"/>
      <c r="X187" s="18"/>
    </row>
    <row r="188" spans="1:24" ht="12.75">
      <c r="A188" s="39">
        <v>8</v>
      </c>
      <c r="B188" s="3" t="s">
        <v>115</v>
      </c>
      <c r="C188">
        <f>C169-C187</f>
        <v>-65</v>
      </c>
      <c r="E188" s="17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8"/>
      <c r="S188" s="17"/>
      <c r="T188" s="2"/>
      <c r="U188" s="2"/>
      <c r="V188" s="2"/>
      <c r="W188" s="2"/>
      <c r="X188" s="18"/>
    </row>
    <row r="189" spans="1:24" ht="12.75">
      <c r="A189" s="39">
        <v>8</v>
      </c>
      <c r="B189" s="3" t="s">
        <v>116</v>
      </c>
      <c r="C189">
        <f>-C188</f>
        <v>65</v>
      </c>
      <c r="E189" s="17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8"/>
      <c r="S189" s="17"/>
      <c r="T189" s="2"/>
      <c r="U189" s="2"/>
      <c r="V189" s="2"/>
      <c r="W189" s="2"/>
      <c r="X189" s="18"/>
    </row>
    <row r="190" spans="1:24" ht="12.75">
      <c r="A190" s="40">
        <v>8</v>
      </c>
      <c r="B190" s="10" t="s">
        <v>117</v>
      </c>
      <c r="C190" s="11">
        <f>C189*C5</f>
        <v>13</v>
      </c>
      <c r="D190" s="11" t="s">
        <v>62</v>
      </c>
      <c r="E190" s="21"/>
      <c r="F190" s="11"/>
      <c r="G190" s="11"/>
      <c r="H190" s="11"/>
      <c r="I190" s="11">
        <f>C190</f>
        <v>13</v>
      </c>
      <c r="J190" s="11"/>
      <c r="K190" s="11"/>
      <c r="L190" s="11"/>
      <c r="M190" s="11"/>
      <c r="N190" s="11">
        <f>C190</f>
        <v>13</v>
      </c>
      <c r="O190" s="11"/>
      <c r="P190" s="11"/>
      <c r="Q190" s="11"/>
      <c r="R190" s="22"/>
      <c r="S190" s="21"/>
      <c r="T190" s="11"/>
      <c r="U190" s="11"/>
      <c r="V190" s="11"/>
      <c r="W190" s="11"/>
      <c r="X190" s="22"/>
    </row>
    <row r="191" spans="1:24" ht="12.75">
      <c r="A191" s="39">
        <v>9</v>
      </c>
      <c r="B191" s="3" t="s">
        <v>2</v>
      </c>
      <c r="C191" s="2">
        <f>C34*C14*C15*(1-C16)/10</f>
        <v>90</v>
      </c>
      <c r="D191" s="3" t="s">
        <v>32</v>
      </c>
      <c r="E191" s="17"/>
      <c r="F191" s="2"/>
      <c r="G191" s="2"/>
      <c r="H191" s="2">
        <f>C191</f>
        <v>90</v>
      </c>
      <c r="I191" s="2"/>
      <c r="J191" s="2"/>
      <c r="K191" s="2">
        <f>C191</f>
        <v>90</v>
      </c>
      <c r="L191" s="2"/>
      <c r="M191" s="2"/>
      <c r="N191" s="2"/>
      <c r="O191" s="2"/>
      <c r="P191" s="2"/>
      <c r="Q191" s="2"/>
      <c r="R191" s="18"/>
      <c r="S191" s="2"/>
      <c r="T191" s="2"/>
      <c r="U191" s="2"/>
      <c r="V191" s="2"/>
      <c r="W191" s="2"/>
      <c r="X191" s="18"/>
    </row>
    <row r="192" spans="1:24" ht="12.75">
      <c r="A192" s="39">
        <v>9</v>
      </c>
      <c r="B192" s="3" t="s">
        <v>3</v>
      </c>
      <c r="C192" s="2">
        <f>$C$35*(1-C16)/12</f>
        <v>56.25</v>
      </c>
      <c r="D192" s="3" t="s">
        <v>36</v>
      </c>
      <c r="E192" s="17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8"/>
      <c r="S192" s="2"/>
      <c r="T192" s="2"/>
      <c r="U192" s="2"/>
      <c r="V192" s="2">
        <f>C192</f>
        <v>56.25</v>
      </c>
      <c r="W192" s="2">
        <f>C192</f>
        <v>56.25</v>
      </c>
      <c r="X192" s="18"/>
    </row>
    <row r="193" spans="1:24" ht="12.75">
      <c r="A193" s="39">
        <v>9</v>
      </c>
      <c r="B193" s="3" t="s">
        <v>39</v>
      </c>
      <c r="C193" s="2">
        <f>C153-C151-C172</f>
        <v>180</v>
      </c>
      <c r="D193" s="3"/>
      <c r="E193" s="1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8"/>
      <c r="S193" s="2"/>
      <c r="T193" s="2"/>
      <c r="U193" s="2"/>
      <c r="V193" s="2"/>
      <c r="W193" s="2"/>
      <c r="X193" s="18"/>
    </row>
    <row r="194" spans="1:24" ht="12.75">
      <c r="A194" s="39">
        <v>9</v>
      </c>
      <c r="B194" s="3" t="s">
        <v>38</v>
      </c>
      <c r="C194" s="2">
        <f>C191/C193</f>
        <v>0.5</v>
      </c>
      <c r="D194" s="2"/>
      <c r="E194" s="17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8"/>
      <c r="S194" s="2"/>
      <c r="T194" s="2"/>
      <c r="U194" s="2"/>
      <c r="V194" s="2"/>
      <c r="W194" s="2"/>
      <c r="X194" s="18"/>
    </row>
    <row r="195" spans="1:24" ht="12.75">
      <c r="A195" s="39">
        <v>9</v>
      </c>
      <c r="B195" s="3" t="s">
        <v>53</v>
      </c>
      <c r="C195" s="2">
        <f>C155-C156-C173</f>
        <v>10.5</v>
      </c>
      <c r="D195" s="2"/>
      <c r="E195" s="17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8"/>
      <c r="S195" s="2"/>
      <c r="T195" s="2"/>
      <c r="U195" s="2"/>
      <c r="V195" s="2"/>
      <c r="W195" s="2"/>
      <c r="X195" s="18"/>
    </row>
    <row r="196" spans="1:24" ht="12.75">
      <c r="A196" s="39">
        <v>9</v>
      </c>
      <c r="B196" s="3" t="s">
        <v>40</v>
      </c>
      <c r="C196" s="2">
        <f>C195*C194</f>
        <v>5.25</v>
      </c>
      <c r="D196" s="2"/>
      <c r="E196" s="17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8"/>
      <c r="S196" s="2"/>
      <c r="T196" s="2"/>
      <c r="U196" s="2"/>
      <c r="V196" s="2"/>
      <c r="W196" s="2"/>
      <c r="X196" s="18"/>
    </row>
    <row r="197" spans="1:24" ht="12.75">
      <c r="A197" s="39">
        <v>9</v>
      </c>
      <c r="B197" s="3" t="s">
        <v>41</v>
      </c>
      <c r="C197" s="2">
        <f>C196*$C$5</f>
        <v>1.05</v>
      </c>
      <c r="D197" s="2" t="s">
        <v>52</v>
      </c>
      <c r="E197" s="17"/>
      <c r="F197" s="2"/>
      <c r="G197" s="2"/>
      <c r="H197" s="2"/>
      <c r="I197" s="2"/>
      <c r="J197" s="2"/>
      <c r="K197" s="2"/>
      <c r="L197" s="2"/>
      <c r="M197" s="2"/>
      <c r="N197" s="2">
        <f>C197</f>
        <v>1.05</v>
      </c>
      <c r="O197" s="2">
        <f>C197</f>
        <v>1.05</v>
      </c>
      <c r="P197" s="2"/>
      <c r="Q197" s="2"/>
      <c r="R197" s="18"/>
      <c r="S197" s="2"/>
      <c r="T197" s="2"/>
      <c r="U197" s="2"/>
      <c r="V197" s="2"/>
      <c r="W197" s="2"/>
      <c r="X197" s="18"/>
    </row>
    <row r="198" spans="1:24" ht="12.75">
      <c r="A198" s="39">
        <v>9</v>
      </c>
      <c r="B198" s="3" t="s">
        <v>54</v>
      </c>
      <c r="C198" s="2">
        <f>C158-C159-C177</f>
        <v>4.5</v>
      </c>
      <c r="D198" s="2"/>
      <c r="E198" s="17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8"/>
      <c r="S198" s="2"/>
      <c r="T198" s="2"/>
      <c r="U198" s="2"/>
      <c r="V198" s="2"/>
      <c r="W198" s="2"/>
      <c r="X198" s="18"/>
    </row>
    <row r="199" spans="1:24" ht="12.75">
      <c r="A199" s="39">
        <v>9</v>
      </c>
      <c r="B199" s="3" t="s">
        <v>91</v>
      </c>
      <c r="C199" s="2">
        <f>C198*C194</f>
        <v>2.25</v>
      </c>
      <c r="D199" s="2"/>
      <c r="E199" s="17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8"/>
      <c r="S199" s="2"/>
      <c r="T199" s="2"/>
      <c r="U199" s="2"/>
      <c r="V199" s="2"/>
      <c r="W199" s="2"/>
      <c r="X199" s="18"/>
    </row>
    <row r="200" spans="1:24" ht="12.75">
      <c r="A200" s="39">
        <v>9</v>
      </c>
      <c r="B200" s="3" t="s">
        <v>92</v>
      </c>
      <c r="C200" s="2">
        <f>C199*$C$5</f>
        <v>0.45</v>
      </c>
      <c r="D200" s="2" t="s">
        <v>55</v>
      </c>
      <c r="E200" s="17"/>
      <c r="F200" s="2"/>
      <c r="G200" s="2"/>
      <c r="H200" s="2"/>
      <c r="I200" s="2"/>
      <c r="J200" s="2"/>
      <c r="K200" s="2"/>
      <c r="L200" s="2"/>
      <c r="M200" s="2"/>
      <c r="N200" s="2">
        <f>C200</f>
        <v>0.45</v>
      </c>
      <c r="O200" s="2"/>
      <c r="P200" s="2"/>
      <c r="Q200" s="2">
        <f>C200</f>
        <v>0.45</v>
      </c>
      <c r="R200" s="18"/>
      <c r="S200" s="2"/>
      <c r="T200" s="2"/>
      <c r="U200" s="2"/>
      <c r="V200" s="2"/>
      <c r="W200" s="2"/>
      <c r="X200" s="18"/>
    </row>
    <row r="201" spans="1:24" ht="12.75">
      <c r="A201" s="39">
        <v>9</v>
      </c>
      <c r="B201" s="3" t="s">
        <v>60</v>
      </c>
      <c r="C201" s="2">
        <f>(($C$6/10)-($C$6/12))*(1-C16)</f>
        <v>11.25</v>
      </c>
      <c r="D201" s="2"/>
      <c r="E201" s="17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8"/>
      <c r="S201" s="2"/>
      <c r="T201" s="2"/>
      <c r="U201" s="2"/>
      <c r="V201" s="2"/>
      <c r="W201" s="2"/>
      <c r="X201" s="18"/>
    </row>
    <row r="202" spans="1:24" ht="12.75">
      <c r="A202" s="39">
        <v>9</v>
      </c>
      <c r="B202" s="3" t="s">
        <v>61</v>
      </c>
      <c r="C202" s="2">
        <f>C201*$C$5</f>
        <v>2.25</v>
      </c>
      <c r="D202" s="2" t="s">
        <v>62</v>
      </c>
      <c r="E202" s="17"/>
      <c r="F202" s="2"/>
      <c r="G202" s="2"/>
      <c r="H202" s="2"/>
      <c r="I202" s="2">
        <f>C202</f>
        <v>2.25</v>
      </c>
      <c r="J202" s="2"/>
      <c r="K202" s="2"/>
      <c r="L202" s="2"/>
      <c r="M202" s="2"/>
      <c r="N202" s="2">
        <f>C202</f>
        <v>2.25</v>
      </c>
      <c r="O202" s="2"/>
      <c r="P202" s="2"/>
      <c r="Q202" s="2"/>
      <c r="R202" s="18"/>
      <c r="S202" s="2"/>
      <c r="T202" s="2"/>
      <c r="U202" s="2"/>
      <c r="V202" s="2"/>
      <c r="W202" s="2"/>
      <c r="X202" s="18"/>
    </row>
    <row r="203" spans="1:24" ht="12.75">
      <c r="A203" s="39">
        <v>9</v>
      </c>
      <c r="B203" s="3" t="s">
        <v>70</v>
      </c>
      <c r="C203" s="2">
        <f>C163-C164-C183</f>
        <v>75</v>
      </c>
      <c r="D203" s="2"/>
      <c r="E203" s="17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8"/>
      <c r="S203" s="2"/>
      <c r="T203" s="2"/>
      <c r="U203" s="2"/>
      <c r="V203" s="2"/>
      <c r="W203" s="2"/>
      <c r="X203" s="18"/>
    </row>
    <row r="204" spans="1:24" ht="12.75">
      <c r="A204" s="39">
        <v>9</v>
      </c>
      <c r="B204" s="3" t="s">
        <v>71</v>
      </c>
      <c r="C204">
        <f>C203*C194</f>
        <v>37.5</v>
      </c>
      <c r="E204" s="17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8"/>
      <c r="X204" s="18"/>
    </row>
    <row r="205" spans="1:24" ht="12.75">
      <c r="A205" s="39">
        <v>9</v>
      </c>
      <c r="B205" s="3" t="s">
        <v>72</v>
      </c>
      <c r="C205" s="2">
        <f>C204*$C$5</f>
        <v>7.5</v>
      </c>
      <c r="D205" s="2" t="s">
        <v>55</v>
      </c>
      <c r="E205" s="17"/>
      <c r="F205" s="2"/>
      <c r="G205" s="2"/>
      <c r="H205" s="2"/>
      <c r="I205" s="2"/>
      <c r="J205" s="2"/>
      <c r="K205" s="2"/>
      <c r="L205" s="2"/>
      <c r="M205" s="2"/>
      <c r="N205" s="2">
        <f>C205</f>
        <v>7.5</v>
      </c>
      <c r="O205" s="2"/>
      <c r="P205" s="2"/>
      <c r="Q205" s="2">
        <f>C205</f>
        <v>7.5</v>
      </c>
      <c r="R205" s="18"/>
      <c r="S205" s="2"/>
      <c r="T205" s="2"/>
      <c r="U205" s="2"/>
      <c r="V205" s="2"/>
      <c r="W205" s="2"/>
      <c r="X205" s="18"/>
    </row>
    <row r="206" spans="1:24" ht="12.75">
      <c r="A206" s="39">
        <v>9</v>
      </c>
      <c r="B206" s="3" t="s">
        <v>78</v>
      </c>
      <c r="C206" s="2">
        <f>C166-C167-C185</f>
        <v>44.999999999999986</v>
      </c>
      <c r="D206" s="2"/>
      <c r="E206" s="1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8"/>
      <c r="S206" s="2"/>
      <c r="T206" s="2"/>
      <c r="U206" s="2"/>
      <c r="V206" s="2"/>
      <c r="W206" s="2"/>
      <c r="X206" s="18"/>
    </row>
    <row r="207" spans="1:24" ht="12.75">
      <c r="A207" s="39">
        <v>9</v>
      </c>
      <c r="B207" s="3" t="s">
        <v>79</v>
      </c>
      <c r="C207">
        <f>C206*C194</f>
        <v>22.499999999999993</v>
      </c>
      <c r="E207" s="17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18"/>
      <c r="X207" s="18"/>
    </row>
    <row r="208" spans="1:24" ht="12.75">
      <c r="A208" s="39">
        <v>9</v>
      </c>
      <c r="B208" s="3" t="s">
        <v>104</v>
      </c>
      <c r="C208" s="2">
        <f>C207*$C$5</f>
        <v>4.499999999999999</v>
      </c>
      <c r="D208" s="2" t="s">
        <v>80</v>
      </c>
      <c r="E208" s="17"/>
      <c r="F208" s="2"/>
      <c r="G208" s="2"/>
      <c r="H208" s="2"/>
      <c r="I208" s="2"/>
      <c r="J208" s="2"/>
      <c r="K208" s="2"/>
      <c r="L208" s="2"/>
      <c r="M208" s="2">
        <f>C208</f>
        <v>4.499999999999999</v>
      </c>
      <c r="N208" s="2"/>
      <c r="O208" s="2"/>
      <c r="P208" s="2"/>
      <c r="Q208" s="2"/>
      <c r="R208" s="18">
        <f>C208</f>
        <v>4.499999999999999</v>
      </c>
      <c r="S208" s="17"/>
      <c r="T208" s="2"/>
      <c r="U208" s="2"/>
      <c r="V208" s="2"/>
      <c r="W208" s="2"/>
      <c r="X208" s="18"/>
    </row>
    <row r="209" spans="1:24" ht="12.75">
      <c r="A209" s="39">
        <v>9</v>
      </c>
      <c r="B209" s="3" t="s">
        <v>118</v>
      </c>
      <c r="C209" s="2">
        <f>-C188/4</f>
        <v>16.25</v>
      </c>
      <c r="D209" s="2" t="s">
        <v>37</v>
      </c>
      <c r="E209" s="17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18"/>
      <c r="S209" s="2"/>
      <c r="T209" s="2"/>
      <c r="U209" s="2"/>
      <c r="V209" s="2"/>
      <c r="W209" s="2">
        <f>C209</f>
        <v>16.25</v>
      </c>
      <c r="X209" s="18"/>
    </row>
    <row r="210" spans="1:24" ht="12.75">
      <c r="A210" s="39">
        <v>9</v>
      </c>
      <c r="B210" s="3" t="s">
        <v>119</v>
      </c>
      <c r="C210" s="2">
        <f>C189/4</f>
        <v>16.25</v>
      </c>
      <c r="D210" s="2"/>
      <c r="E210" s="17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18"/>
      <c r="S210" s="2"/>
      <c r="T210" s="2"/>
      <c r="U210" s="2"/>
      <c r="V210" s="2"/>
      <c r="W210" s="2"/>
      <c r="X210" s="18"/>
    </row>
    <row r="211" spans="1:24" ht="12.75">
      <c r="A211" s="40">
        <v>9</v>
      </c>
      <c r="B211" s="10" t="s">
        <v>120</v>
      </c>
      <c r="C211" s="11">
        <f>C210*C5</f>
        <v>3.25</v>
      </c>
      <c r="D211" s="11" t="s">
        <v>121</v>
      </c>
      <c r="E211" s="21"/>
      <c r="F211" s="11"/>
      <c r="G211" s="11"/>
      <c r="H211" s="11"/>
      <c r="I211" s="11"/>
      <c r="J211" s="11">
        <f>C211</f>
        <v>3.25</v>
      </c>
      <c r="K211" s="11"/>
      <c r="L211" s="11"/>
      <c r="M211" s="11">
        <f>C211</f>
        <v>3.25</v>
      </c>
      <c r="N211" s="11"/>
      <c r="O211" s="11"/>
      <c r="P211" s="11"/>
      <c r="Q211" s="11"/>
      <c r="R211" s="22"/>
      <c r="S211" s="11"/>
      <c r="T211" s="11"/>
      <c r="U211" s="11"/>
      <c r="V211" s="11"/>
      <c r="W211" s="11"/>
      <c r="X211" s="22"/>
    </row>
    <row r="212" spans="1:24" ht="12.75">
      <c r="A212" s="39">
        <v>10</v>
      </c>
      <c r="B212" s="3" t="s">
        <v>2</v>
      </c>
      <c r="C212" s="2">
        <f>C34*C14*C15*(1-C16)/10</f>
        <v>90</v>
      </c>
      <c r="D212" s="3" t="s">
        <v>32</v>
      </c>
      <c r="E212" s="17"/>
      <c r="F212" s="2"/>
      <c r="G212" s="2"/>
      <c r="H212" s="2">
        <f>C212</f>
        <v>90</v>
      </c>
      <c r="I212" s="2"/>
      <c r="J212" s="2"/>
      <c r="K212" s="2">
        <f>C212</f>
        <v>90</v>
      </c>
      <c r="L212" s="2"/>
      <c r="M212" s="2"/>
      <c r="N212" s="2"/>
      <c r="O212" s="2"/>
      <c r="P212" s="2"/>
      <c r="Q212" s="2"/>
      <c r="R212" s="18"/>
      <c r="S212" s="2"/>
      <c r="T212" s="2"/>
      <c r="U212" s="2"/>
      <c r="V212" s="2"/>
      <c r="W212" s="2"/>
      <c r="X212" s="18"/>
    </row>
    <row r="213" spans="1:24" ht="12.75">
      <c r="A213" s="39">
        <v>10</v>
      </c>
      <c r="B213" s="3" t="s">
        <v>3</v>
      </c>
      <c r="C213" s="2">
        <f>$C$35*(1-C16)/12</f>
        <v>56.25</v>
      </c>
      <c r="D213" s="3" t="s">
        <v>36</v>
      </c>
      <c r="E213" s="17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18"/>
      <c r="S213" s="2"/>
      <c r="T213" s="2"/>
      <c r="U213" s="2"/>
      <c r="V213" s="2">
        <f>C213</f>
        <v>56.25</v>
      </c>
      <c r="W213" s="2">
        <f>C213</f>
        <v>56.25</v>
      </c>
      <c r="X213" s="18"/>
    </row>
    <row r="214" spans="1:24" ht="12.75">
      <c r="A214" s="39">
        <v>10</v>
      </c>
      <c r="B214" s="3" t="s">
        <v>39</v>
      </c>
      <c r="C214" s="2">
        <f>C193-C191</f>
        <v>90</v>
      </c>
      <c r="D214" s="3"/>
      <c r="E214" s="17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18"/>
      <c r="S214" s="2"/>
      <c r="T214" s="2"/>
      <c r="U214" s="2"/>
      <c r="V214" s="2"/>
      <c r="W214" s="2"/>
      <c r="X214" s="18"/>
    </row>
    <row r="215" spans="1:24" ht="12.75">
      <c r="A215" s="39">
        <v>10</v>
      </c>
      <c r="B215" s="3" t="s">
        <v>38</v>
      </c>
      <c r="C215" s="2">
        <f>C212/C214</f>
        <v>1</v>
      </c>
      <c r="D215" s="2"/>
      <c r="E215" s="17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18"/>
      <c r="S215" s="2"/>
      <c r="T215" s="2"/>
      <c r="U215" s="2"/>
      <c r="V215" s="2"/>
      <c r="W215" s="2"/>
      <c r="X215" s="18"/>
    </row>
    <row r="216" spans="1:24" ht="12.75">
      <c r="A216" s="39">
        <v>10</v>
      </c>
      <c r="B216" s="3" t="s">
        <v>53</v>
      </c>
      <c r="C216" s="2">
        <f>C195-C196</f>
        <v>5.25</v>
      </c>
      <c r="D216" s="2"/>
      <c r="E216" s="17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18"/>
      <c r="S216" s="2"/>
      <c r="T216" s="2"/>
      <c r="U216" s="2"/>
      <c r="V216" s="2"/>
      <c r="W216" s="2"/>
      <c r="X216" s="18"/>
    </row>
    <row r="217" spans="1:24" ht="12.75">
      <c r="A217" s="39">
        <v>10</v>
      </c>
      <c r="B217" s="3" t="s">
        <v>40</v>
      </c>
      <c r="C217" s="2">
        <f>C216*C215</f>
        <v>5.25</v>
      </c>
      <c r="D217" s="2"/>
      <c r="E217" s="17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18"/>
      <c r="S217" s="2"/>
      <c r="T217" s="2"/>
      <c r="U217" s="2"/>
      <c r="V217" s="2"/>
      <c r="W217" s="2"/>
      <c r="X217" s="18"/>
    </row>
    <row r="218" spans="1:24" ht="12.75">
      <c r="A218" s="39">
        <v>10</v>
      </c>
      <c r="B218" s="3" t="s">
        <v>41</v>
      </c>
      <c r="C218" s="2">
        <f>C217*$C$5</f>
        <v>1.05</v>
      </c>
      <c r="D218" s="2" t="s">
        <v>52</v>
      </c>
      <c r="E218" s="17"/>
      <c r="F218" s="2"/>
      <c r="G218" s="2"/>
      <c r="H218" s="2"/>
      <c r="I218" s="2"/>
      <c r="J218" s="2"/>
      <c r="K218" s="2"/>
      <c r="L218" s="2"/>
      <c r="M218" s="2"/>
      <c r="N218" s="2">
        <f>C218</f>
        <v>1.05</v>
      </c>
      <c r="O218" s="2">
        <f>C218</f>
        <v>1.05</v>
      </c>
      <c r="P218" s="2"/>
      <c r="Q218" s="2"/>
      <c r="R218" s="18"/>
      <c r="S218" s="2"/>
      <c r="T218" s="2"/>
      <c r="U218" s="2"/>
      <c r="V218" s="2"/>
      <c r="W218" s="2"/>
      <c r="X218" s="18"/>
    </row>
    <row r="219" spans="1:24" ht="12.75">
      <c r="A219" s="39">
        <v>10</v>
      </c>
      <c r="B219" s="3" t="s">
        <v>54</v>
      </c>
      <c r="C219" s="2">
        <f>C198-C199</f>
        <v>2.25</v>
      </c>
      <c r="D219" s="2"/>
      <c r="E219" s="17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18"/>
      <c r="S219" s="2"/>
      <c r="T219" s="2"/>
      <c r="U219" s="2"/>
      <c r="V219" s="2"/>
      <c r="W219" s="2"/>
      <c r="X219" s="18"/>
    </row>
    <row r="220" spans="1:24" ht="12.75">
      <c r="A220" s="39">
        <v>10</v>
      </c>
      <c r="B220" s="3" t="s">
        <v>91</v>
      </c>
      <c r="C220" s="2">
        <f>C219*C215</f>
        <v>2.25</v>
      </c>
      <c r="D220" s="2"/>
      <c r="E220" s="17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18"/>
      <c r="S220" s="2"/>
      <c r="T220" s="2"/>
      <c r="U220" s="2"/>
      <c r="V220" s="2"/>
      <c r="W220" s="2"/>
      <c r="X220" s="18"/>
    </row>
    <row r="221" spans="1:24" ht="12.75">
      <c r="A221" s="39">
        <v>10</v>
      </c>
      <c r="B221" s="3" t="s">
        <v>92</v>
      </c>
      <c r="C221" s="2">
        <f>C220*$C$5</f>
        <v>0.45</v>
      </c>
      <c r="D221" s="2" t="s">
        <v>55</v>
      </c>
      <c r="E221" s="17"/>
      <c r="F221" s="2"/>
      <c r="G221" s="2"/>
      <c r="H221" s="2"/>
      <c r="I221" s="2"/>
      <c r="J221" s="2"/>
      <c r="K221" s="2"/>
      <c r="L221" s="2"/>
      <c r="M221" s="2"/>
      <c r="N221" s="2">
        <f>C221</f>
        <v>0.45</v>
      </c>
      <c r="O221" s="2"/>
      <c r="P221" s="2"/>
      <c r="Q221" s="2">
        <f>C221</f>
        <v>0.45</v>
      </c>
      <c r="R221" s="18"/>
      <c r="S221" s="2"/>
      <c r="T221" s="2"/>
      <c r="U221" s="2"/>
      <c r="V221" s="2"/>
      <c r="W221" s="2"/>
      <c r="X221" s="18"/>
    </row>
    <row r="222" spans="1:24" ht="12.75">
      <c r="A222" s="39">
        <v>10</v>
      </c>
      <c r="B222" s="3" t="s">
        <v>60</v>
      </c>
      <c r="C222" s="2">
        <f>(($C$6/10)-($C$6/12))*(1-C16)</f>
        <v>11.25</v>
      </c>
      <c r="D222" s="2"/>
      <c r="E222" s="17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18"/>
      <c r="S222" s="2"/>
      <c r="T222" s="2"/>
      <c r="U222" s="2"/>
      <c r="V222" s="2"/>
      <c r="W222" s="2"/>
      <c r="X222" s="18"/>
    </row>
    <row r="223" spans="1:24" ht="12.75">
      <c r="A223" s="39">
        <v>10</v>
      </c>
      <c r="B223" s="3" t="s">
        <v>61</v>
      </c>
      <c r="C223" s="2">
        <f>C222*$C$5</f>
        <v>2.25</v>
      </c>
      <c r="D223" s="2" t="s">
        <v>62</v>
      </c>
      <c r="E223" s="17"/>
      <c r="F223" s="2"/>
      <c r="G223" s="2"/>
      <c r="H223" s="2"/>
      <c r="I223" s="2">
        <f>C223</f>
        <v>2.25</v>
      </c>
      <c r="J223" s="2"/>
      <c r="K223" s="2"/>
      <c r="L223" s="2"/>
      <c r="M223" s="2"/>
      <c r="N223" s="2">
        <f>C223</f>
        <v>2.25</v>
      </c>
      <c r="O223" s="2"/>
      <c r="P223" s="2"/>
      <c r="Q223" s="2"/>
      <c r="R223" s="18"/>
      <c r="S223" s="2"/>
      <c r="T223" s="2"/>
      <c r="U223" s="2"/>
      <c r="V223" s="2"/>
      <c r="W223" s="2"/>
      <c r="X223" s="18"/>
    </row>
    <row r="224" spans="1:24" ht="12.75">
      <c r="A224" s="39">
        <v>10</v>
      </c>
      <c r="B224" s="3" t="s">
        <v>70</v>
      </c>
      <c r="C224" s="2">
        <f>C203-C204</f>
        <v>37.5</v>
      </c>
      <c r="D224" s="2"/>
      <c r="E224" s="17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18"/>
      <c r="S224" s="2"/>
      <c r="T224" s="2"/>
      <c r="U224" s="2"/>
      <c r="V224" s="2"/>
      <c r="W224" s="2"/>
      <c r="X224" s="18"/>
    </row>
    <row r="225" spans="1:24" ht="12.75">
      <c r="A225" s="39">
        <v>10</v>
      </c>
      <c r="B225" s="3" t="s">
        <v>71</v>
      </c>
      <c r="C225">
        <f>C224*C215</f>
        <v>37.5</v>
      </c>
      <c r="E225" s="17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18"/>
      <c r="X225" s="18"/>
    </row>
    <row r="226" spans="1:24" ht="12.75">
      <c r="A226" s="39">
        <v>10</v>
      </c>
      <c r="B226" s="3" t="s">
        <v>72</v>
      </c>
      <c r="C226" s="2">
        <f>C225*$C$5</f>
        <v>7.5</v>
      </c>
      <c r="D226" s="2" t="s">
        <v>55</v>
      </c>
      <c r="E226" s="17"/>
      <c r="F226" s="2"/>
      <c r="G226" s="2"/>
      <c r="H226" s="2"/>
      <c r="I226" s="2"/>
      <c r="J226" s="2"/>
      <c r="K226" s="2"/>
      <c r="L226" s="2"/>
      <c r="M226" s="2"/>
      <c r="N226" s="2">
        <f>C226</f>
        <v>7.5</v>
      </c>
      <c r="O226" s="2"/>
      <c r="P226" s="2"/>
      <c r="Q226" s="2">
        <f>C226</f>
        <v>7.5</v>
      </c>
      <c r="R226" s="18"/>
      <c r="S226" s="2"/>
      <c r="T226" s="2"/>
      <c r="U226" s="2"/>
      <c r="V226" s="2"/>
      <c r="W226" s="2"/>
      <c r="X226" s="18"/>
    </row>
    <row r="227" spans="1:24" ht="12.75">
      <c r="A227" s="39">
        <v>10</v>
      </c>
      <c r="B227" s="3" t="s">
        <v>78</v>
      </c>
      <c r="C227" s="2">
        <f>C206-C207</f>
        <v>22.499999999999993</v>
      </c>
      <c r="D227" s="2"/>
      <c r="E227" s="17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18"/>
      <c r="S227" s="2"/>
      <c r="T227" s="2"/>
      <c r="U227" s="2"/>
      <c r="V227" s="2"/>
      <c r="W227" s="2"/>
      <c r="X227" s="18"/>
    </row>
    <row r="228" spans="1:24" ht="12.75">
      <c r="A228" s="39">
        <v>10</v>
      </c>
      <c r="B228" s="3" t="s">
        <v>79</v>
      </c>
      <c r="C228">
        <f>C227*C215</f>
        <v>22.499999999999993</v>
      </c>
      <c r="E228" s="17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18"/>
      <c r="X228" s="18"/>
    </row>
    <row r="229" spans="1:24" ht="12.75">
      <c r="A229" s="39">
        <v>10</v>
      </c>
      <c r="B229" s="3" t="s">
        <v>104</v>
      </c>
      <c r="C229" s="2">
        <f>C228*$C$5</f>
        <v>4.499999999999999</v>
      </c>
      <c r="D229" s="2" t="s">
        <v>80</v>
      </c>
      <c r="E229" s="17"/>
      <c r="F229" s="2"/>
      <c r="G229" s="2"/>
      <c r="H229" s="2"/>
      <c r="I229" s="2"/>
      <c r="J229" s="2"/>
      <c r="K229" s="2"/>
      <c r="L229" s="2"/>
      <c r="M229" s="2">
        <f>C229</f>
        <v>4.499999999999999</v>
      </c>
      <c r="N229" s="2"/>
      <c r="O229" s="2"/>
      <c r="P229" s="2"/>
      <c r="Q229" s="2"/>
      <c r="R229" s="18">
        <f>C229</f>
        <v>4.499999999999999</v>
      </c>
      <c r="S229" s="17"/>
      <c r="T229" s="2"/>
      <c r="U229" s="2"/>
      <c r="V229" s="2"/>
      <c r="W229" s="2"/>
      <c r="X229" s="18"/>
    </row>
    <row r="230" spans="1:24" ht="12.75">
      <c r="A230" s="39">
        <v>10</v>
      </c>
      <c r="B230" s="20" t="s">
        <v>118</v>
      </c>
      <c r="C230" s="2">
        <f>-C188/4</f>
        <v>16.25</v>
      </c>
      <c r="D230" s="2" t="s">
        <v>37</v>
      </c>
      <c r="E230" s="17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18"/>
      <c r="S230" s="2"/>
      <c r="T230" s="2"/>
      <c r="U230" s="2"/>
      <c r="V230" s="2"/>
      <c r="W230" s="2">
        <f>C230</f>
        <v>16.25</v>
      </c>
      <c r="X230" s="18"/>
    </row>
    <row r="231" spans="1:24" ht="12.75">
      <c r="A231" s="39">
        <v>10</v>
      </c>
      <c r="B231" s="3" t="s">
        <v>119</v>
      </c>
      <c r="C231" s="2">
        <f>C189/4</f>
        <v>16.25</v>
      </c>
      <c r="D231" s="2"/>
      <c r="E231" s="17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18"/>
      <c r="S231" s="2"/>
      <c r="T231" s="2"/>
      <c r="U231" s="2"/>
      <c r="V231" s="2"/>
      <c r="W231" s="2"/>
      <c r="X231" s="18"/>
    </row>
    <row r="232" spans="1:24" ht="12.75">
      <c r="A232" s="40">
        <v>10</v>
      </c>
      <c r="B232" s="10" t="s">
        <v>120</v>
      </c>
      <c r="C232" s="11">
        <f>C231*C5</f>
        <v>3.25</v>
      </c>
      <c r="D232" s="11" t="s">
        <v>121</v>
      </c>
      <c r="E232" s="21"/>
      <c r="F232" s="11"/>
      <c r="G232" s="11"/>
      <c r="H232" s="11"/>
      <c r="I232" s="11"/>
      <c r="J232" s="11">
        <f>C232</f>
        <v>3.25</v>
      </c>
      <c r="K232" s="11"/>
      <c r="L232" s="11"/>
      <c r="M232" s="11">
        <f>C232</f>
        <v>3.25</v>
      </c>
      <c r="N232" s="11"/>
      <c r="O232" s="11"/>
      <c r="P232" s="11"/>
      <c r="Q232" s="11"/>
      <c r="R232" s="22"/>
      <c r="S232" s="11"/>
      <c r="T232" s="11"/>
      <c r="U232" s="11"/>
      <c r="V232" s="11"/>
      <c r="W232" s="11"/>
      <c r="X232" s="22"/>
    </row>
    <row r="233" spans="1:24" ht="12.75">
      <c r="A233" s="39">
        <v>11</v>
      </c>
      <c r="B233" s="3" t="s">
        <v>3</v>
      </c>
      <c r="C233" s="2">
        <f>$C$35*(1-C16)/12</f>
        <v>56.25</v>
      </c>
      <c r="D233" s="3" t="s">
        <v>36</v>
      </c>
      <c r="E233" s="17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18"/>
      <c r="S233" s="2"/>
      <c r="T233" s="2"/>
      <c r="U233" s="2"/>
      <c r="V233" s="2">
        <f>C233</f>
        <v>56.25</v>
      </c>
      <c r="W233" s="2">
        <f>C233</f>
        <v>56.25</v>
      </c>
      <c r="X233" s="18"/>
    </row>
    <row r="234" spans="1:24" ht="12.75">
      <c r="A234" s="39">
        <v>11</v>
      </c>
      <c r="B234" s="3" t="s">
        <v>53</v>
      </c>
      <c r="C234" s="2">
        <f>C216-C217</f>
        <v>0</v>
      </c>
      <c r="D234" s="2"/>
      <c r="E234" s="17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18"/>
      <c r="S234" s="2"/>
      <c r="T234" s="2"/>
      <c r="U234" s="2"/>
      <c r="V234" s="2"/>
      <c r="W234" s="2"/>
      <c r="X234" s="18"/>
    </row>
    <row r="235" spans="1:24" ht="12.75">
      <c r="A235" s="39">
        <v>11</v>
      </c>
      <c r="B235" s="3" t="s">
        <v>54</v>
      </c>
      <c r="C235" s="2">
        <f>C219-C220</f>
        <v>0</v>
      </c>
      <c r="D235" s="2"/>
      <c r="E235" s="17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18"/>
      <c r="S235" s="2"/>
      <c r="T235" s="2"/>
      <c r="U235" s="2"/>
      <c r="V235" s="2"/>
      <c r="W235" s="2"/>
      <c r="X235" s="18"/>
    </row>
    <row r="236" spans="1:24" ht="12.75">
      <c r="A236" s="39">
        <v>11</v>
      </c>
      <c r="B236" s="3" t="s">
        <v>70</v>
      </c>
      <c r="C236" s="2">
        <f>C224-C225</f>
        <v>0</v>
      </c>
      <c r="D236" s="2"/>
      <c r="E236" s="17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18"/>
      <c r="S236" s="2"/>
      <c r="T236" s="2"/>
      <c r="U236" s="2"/>
      <c r="V236" s="2"/>
      <c r="W236" s="2"/>
      <c r="X236" s="18"/>
    </row>
    <row r="237" spans="1:24" ht="12.75">
      <c r="A237" s="39">
        <v>11</v>
      </c>
      <c r="B237" s="3" t="s">
        <v>78</v>
      </c>
      <c r="C237" s="2">
        <f>C227-C228</f>
        <v>0</v>
      </c>
      <c r="D237" s="2"/>
      <c r="E237" s="17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18"/>
      <c r="S237" s="2"/>
      <c r="T237" s="2"/>
      <c r="U237" s="2"/>
      <c r="V237" s="2"/>
      <c r="W237" s="2"/>
      <c r="X237" s="18"/>
    </row>
    <row r="238" spans="1:24" ht="12.75">
      <c r="A238" s="39">
        <v>11</v>
      </c>
      <c r="B238" s="3" t="s">
        <v>60</v>
      </c>
      <c r="C238" s="2">
        <f>(-($C$6/12))*(1-C16)</f>
        <v>-56.25</v>
      </c>
      <c r="D238" s="2"/>
      <c r="E238" s="17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18"/>
      <c r="S238" s="2"/>
      <c r="T238" s="2"/>
      <c r="U238" s="2"/>
      <c r="V238" s="2"/>
      <c r="W238" s="2"/>
      <c r="X238" s="18"/>
    </row>
    <row r="239" spans="1:24" ht="12.75">
      <c r="A239" s="39">
        <v>11</v>
      </c>
      <c r="B239" s="3" t="s">
        <v>122</v>
      </c>
      <c r="C239" s="2">
        <f>-C238*C5</f>
        <v>11.25</v>
      </c>
      <c r="D239" s="2" t="s">
        <v>121</v>
      </c>
      <c r="E239" s="17"/>
      <c r="F239" s="2"/>
      <c r="G239" s="2"/>
      <c r="H239" s="2"/>
      <c r="I239" s="2"/>
      <c r="J239" s="2">
        <f>C239</f>
        <v>11.25</v>
      </c>
      <c r="K239" s="2"/>
      <c r="L239" s="2"/>
      <c r="M239" s="2">
        <f>C239</f>
        <v>11.25</v>
      </c>
      <c r="N239" s="2"/>
      <c r="O239" s="2"/>
      <c r="P239" s="2"/>
      <c r="Q239" s="2"/>
      <c r="R239" s="18"/>
      <c r="S239" s="2"/>
      <c r="T239" s="2"/>
      <c r="U239" s="2"/>
      <c r="V239" s="2"/>
      <c r="W239" s="2"/>
      <c r="X239" s="18"/>
    </row>
    <row r="240" spans="1:24" ht="12.75">
      <c r="A240" s="39">
        <v>11</v>
      </c>
      <c r="B240" s="20" t="s">
        <v>118</v>
      </c>
      <c r="C240" s="2">
        <f>-C188/4</f>
        <v>16.25</v>
      </c>
      <c r="D240" s="2" t="s">
        <v>37</v>
      </c>
      <c r="E240" s="17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18"/>
      <c r="S240" s="2"/>
      <c r="T240" s="2"/>
      <c r="U240" s="2"/>
      <c r="V240" s="2"/>
      <c r="W240" s="2">
        <f>C240</f>
        <v>16.25</v>
      </c>
      <c r="X240" s="18"/>
    </row>
    <row r="241" spans="1:24" ht="12.75">
      <c r="A241" s="39">
        <v>11</v>
      </c>
      <c r="B241" s="3" t="s">
        <v>119</v>
      </c>
      <c r="C241" s="2">
        <f>C189/4</f>
        <v>16.25</v>
      </c>
      <c r="D241" s="2"/>
      <c r="E241" s="17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18"/>
      <c r="S241" s="2"/>
      <c r="T241" s="2"/>
      <c r="U241" s="2"/>
      <c r="V241" s="2"/>
      <c r="W241" s="2"/>
      <c r="X241" s="18"/>
    </row>
    <row r="242" spans="1:24" ht="12.75">
      <c r="A242" s="40">
        <v>11</v>
      </c>
      <c r="B242" s="10" t="s">
        <v>120</v>
      </c>
      <c r="C242" s="11">
        <f>C241*C5</f>
        <v>3.25</v>
      </c>
      <c r="D242" s="11" t="s">
        <v>121</v>
      </c>
      <c r="E242" s="21"/>
      <c r="F242" s="11"/>
      <c r="G242" s="11"/>
      <c r="H242" s="11"/>
      <c r="I242" s="11"/>
      <c r="J242" s="11">
        <f>C242</f>
        <v>3.25</v>
      </c>
      <c r="K242" s="11"/>
      <c r="L242" s="11"/>
      <c r="M242" s="11">
        <f>C242</f>
        <v>3.25</v>
      </c>
      <c r="N242" s="11"/>
      <c r="O242" s="11"/>
      <c r="P242" s="11"/>
      <c r="Q242" s="11"/>
      <c r="R242" s="22"/>
      <c r="S242" s="11"/>
      <c r="T242" s="11"/>
      <c r="U242" s="11"/>
      <c r="V242" s="11"/>
      <c r="W242" s="11"/>
      <c r="X242" s="22"/>
    </row>
    <row r="243" spans="1:24" ht="12.75">
      <c r="A243" s="39">
        <v>12</v>
      </c>
      <c r="B243" s="3" t="s">
        <v>3</v>
      </c>
      <c r="C243" s="2">
        <f>$C$35*(1-C16)/12</f>
        <v>56.25</v>
      </c>
      <c r="D243" s="3" t="s">
        <v>36</v>
      </c>
      <c r="E243" s="17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18"/>
      <c r="S243" s="2"/>
      <c r="T243" s="2"/>
      <c r="U243" s="2"/>
      <c r="V243" s="2">
        <f>C243</f>
        <v>56.25</v>
      </c>
      <c r="W243" s="2">
        <f>C243</f>
        <v>56.25</v>
      </c>
      <c r="X243" s="18"/>
    </row>
    <row r="244" spans="1:24" ht="12.75">
      <c r="A244" s="39">
        <v>12</v>
      </c>
      <c r="B244" s="3" t="s">
        <v>60</v>
      </c>
      <c r="C244" s="2">
        <f>(-($C$6/12))*(1-C16)</f>
        <v>-56.25</v>
      </c>
      <c r="D244" s="2"/>
      <c r="E244" s="17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18"/>
      <c r="S244" s="2"/>
      <c r="T244" s="2"/>
      <c r="U244" s="2"/>
      <c r="V244" s="2"/>
      <c r="W244" s="2"/>
      <c r="X244" s="18"/>
    </row>
    <row r="245" spans="1:24" ht="12.75">
      <c r="A245" s="39">
        <v>12</v>
      </c>
      <c r="B245" s="3" t="s">
        <v>122</v>
      </c>
      <c r="C245" s="2">
        <f>-C244*C5</f>
        <v>11.25</v>
      </c>
      <c r="D245" s="2" t="s">
        <v>121</v>
      </c>
      <c r="E245" s="17"/>
      <c r="F245" s="2"/>
      <c r="G245" s="2"/>
      <c r="H245" s="2"/>
      <c r="I245" s="2"/>
      <c r="J245" s="2">
        <f>C245</f>
        <v>11.25</v>
      </c>
      <c r="K245" s="2"/>
      <c r="L245" s="2"/>
      <c r="M245" s="2">
        <f>C245</f>
        <v>11.25</v>
      </c>
      <c r="N245" s="2"/>
      <c r="O245" s="2"/>
      <c r="P245" s="2"/>
      <c r="Q245" s="2"/>
      <c r="R245" s="18"/>
      <c r="S245" s="2"/>
      <c r="T245" s="2"/>
      <c r="U245" s="2"/>
      <c r="V245" s="2"/>
      <c r="W245" s="2"/>
      <c r="X245" s="18"/>
    </row>
    <row r="246" spans="1:24" ht="12.75">
      <c r="A246" s="39">
        <v>12</v>
      </c>
      <c r="B246" s="20" t="s">
        <v>118</v>
      </c>
      <c r="C246" s="2">
        <f>-C188/4</f>
        <v>16.25</v>
      </c>
      <c r="D246" s="2" t="s">
        <v>37</v>
      </c>
      <c r="E246" s="17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18"/>
      <c r="S246" s="2"/>
      <c r="T246" s="2"/>
      <c r="U246" s="2"/>
      <c r="V246" s="2"/>
      <c r="W246" s="2">
        <f>C246</f>
        <v>16.25</v>
      </c>
      <c r="X246" s="18"/>
    </row>
    <row r="247" spans="1:24" ht="12.75">
      <c r="A247" s="39">
        <v>12</v>
      </c>
      <c r="B247" s="3" t="s">
        <v>119</v>
      </c>
      <c r="C247" s="2">
        <f>C189/4</f>
        <v>16.25</v>
      </c>
      <c r="D247" s="2"/>
      <c r="E247" s="17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18"/>
      <c r="S247" s="2"/>
      <c r="T247" s="2"/>
      <c r="U247" s="2"/>
      <c r="V247" s="2"/>
      <c r="W247" s="2"/>
      <c r="X247" s="18"/>
    </row>
    <row r="248" spans="1:24" ht="12.75">
      <c r="A248" s="40">
        <v>12</v>
      </c>
      <c r="B248" s="10" t="s">
        <v>120</v>
      </c>
      <c r="C248" s="11">
        <f>C247*C5</f>
        <v>3.25</v>
      </c>
      <c r="D248" s="11" t="s">
        <v>121</v>
      </c>
      <c r="E248" s="21"/>
      <c r="F248" s="11"/>
      <c r="G248" s="11"/>
      <c r="H248" s="11"/>
      <c r="I248" s="11"/>
      <c r="J248" s="11">
        <f>C248</f>
        <v>3.25</v>
      </c>
      <c r="K248" s="11"/>
      <c r="L248" s="11"/>
      <c r="M248" s="11">
        <f>C248</f>
        <v>3.25</v>
      </c>
      <c r="N248" s="11"/>
      <c r="O248" s="11"/>
      <c r="P248" s="11"/>
      <c r="Q248" s="11"/>
      <c r="R248" s="22"/>
      <c r="S248" s="11"/>
      <c r="T248" s="11"/>
      <c r="U248" s="11"/>
      <c r="V248" s="11"/>
      <c r="W248" s="11"/>
      <c r="X248" s="22"/>
    </row>
    <row r="249" spans="1:24" ht="12.75">
      <c r="A249" s="3"/>
      <c r="B249" s="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2.75">
      <c r="A250" s="7" t="s">
        <v>10</v>
      </c>
      <c r="B250" s="7"/>
      <c r="C250" s="7"/>
      <c r="D250" s="7"/>
      <c r="E250" s="7">
        <f aca="true" t="shared" si="0" ref="E250:X250">SUBTOTAL(109,E34:E249)</f>
        <v>900</v>
      </c>
      <c r="F250" s="7">
        <f t="shared" si="0"/>
        <v>0</v>
      </c>
      <c r="G250" s="7">
        <f t="shared" si="0"/>
        <v>0</v>
      </c>
      <c r="H250" s="7">
        <f t="shared" si="0"/>
        <v>900</v>
      </c>
      <c r="I250" s="7">
        <f t="shared" si="0"/>
        <v>41.5</v>
      </c>
      <c r="J250" s="7">
        <f t="shared" si="0"/>
        <v>41.5</v>
      </c>
      <c r="K250" s="7">
        <f t="shared" si="0"/>
        <v>1220</v>
      </c>
      <c r="L250" s="7">
        <f t="shared" si="0"/>
        <v>10</v>
      </c>
      <c r="M250" s="7">
        <f t="shared" si="0"/>
        <v>91.5</v>
      </c>
      <c r="N250" s="7">
        <f t="shared" si="0"/>
        <v>141.5</v>
      </c>
      <c r="O250" s="7">
        <f t="shared" si="0"/>
        <v>14.000000000000002</v>
      </c>
      <c r="P250" s="7">
        <f t="shared" si="0"/>
        <v>14</v>
      </c>
      <c r="Q250" s="7">
        <f t="shared" si="0"/>
        <v>92.70000000000002</v>
      </c>
      <c r="R250" s="7">
        <f t="shared" si="0"/>
        <v>42.699999999999996</v>
      </c>
      <c r="S250" s="7">
        <f t="shared" si="0"/>
        <v>675</v>
      </c>
      <c r="T250" s="7">
        <f t="shared" si="0"/>
        <v>0</v>
      </c>
      <c r="U250" s="7">
        <f t="shared" si="0"/>
        <v>0</v>
      </c>
      <c r="V250" s="7">
        <f t="shared" si="0"/>
        <v>675</v>
      </c>
      <c r="W250" s="7">
        <f t="shared" si="0"/>
        <v>960</v>
      </c>
      <c r="X250" s="7">
        <f t="shared" si="0"/>
        <v>0</v>
      </c>
    </row>
    <row r="256" spans="1:24" ht="12.75">
      <c r="A256" s="6" t="s">
        <v>130</v>
      </c>
      <c r="X256" s="4"/>
    </row>
    <row r="257" spans="1:24" ht="12.75">
      <c r="A257" s="4"/>
      <c r="B257" s="4" t="s">
        <v>114</v>
      </c>
      <c r="C257" s="33">
        <v>2000</v>
      </c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</row>
    <row r="258" spans="1:24" ht="12.75">
      <c r="A258" s="4"/>
      <c r="B258" s="4" t="s">
        <v>108</v>
      </c>
      <c r="C258" s="4">
        <f>L250</f>
        <v>10</v>
      </c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</row>
    <row r="259" spans="1:24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</row>
    <row r="260" spans="1:24" ht="12.75">
      <c r="A260" s="4" t="s">
        <v>18</v>
      </c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</row>
    <row r="261" spans="1:24" ht="12.75">
      <c r="A261" s="4"/>
      <c r="B261" s="4" t="s">
        <v>81</v>
      </c>
      <c r="C261" s="4">
        <f>K250</f>
        <v>1220</v>
      </c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</row>
    <row r="262" spans="1:24" ht="12.75">
      <c r="A262" s="4"/>
      <c r="B262" s="4" t="s">
        <v>113</v>
      </c>
      <c r="C262" s="4">
        <f>C257+C258-C261</f>
        <v>790</v>
      </c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</row>
    <row r="263" spans="1:24" ht="12.75">
      <c r="A263" s="4"/>
      <c r="B263" s="4" t="s">
        <v>57</v>
      </c>
      <c r="C263" s="4">
        <f>C262*C5</f>
        <v>158</v>
      </c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</row>
    <row r="264" spans="1:24" ht="12.75">
      <c r="A264" s="4"/>
      <c r="B264" s="4" t="s">
        <v>58</v>
      </c>
      <c r="C264" s="4">
        <f>N250-M250</f>
        <v>50</v>
      </c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</row>
    <row r="265" spans="2:3" ht="12.75">
      <c r="B265" s="4" t="s">
        <v>20</v>
      </c>
      <c r="C265">
        <f>C263+C264</f>
        <v>208</v>
      </c>
    </row>
    <row r="266" ht="12.75">
      <c r="B266" s="4"/>
    </row>
    <row r="267" ht="12.75">
      <c r="A267" t="s">
        <v>17</v>
      </c>
    </row>
    <row r="268" spans="2:3" ht="12.75">
      <c r="B268" t="s">
        <v>82</v>
      </c>
      <c r="C268">
        <f>W250</f>
        <v>960</v>
      </c>
    </row>
    <row r="269" spans="2:3" ht="12.75">
      <c r="B269" t="s">
        <v>59</v>
      </c>
      <c r="C269">
        <f>C257-C268</f>
        <v>1040</v>
      </c>
    </row>
    <row r="270" spans="2:3" ht="12.75">
      <c r="B270" t="s">
        <v>56</v>
      </c>
      <c r="C270">
        <f>C269*C5</f>
        <v>208</v>
      </c>
    </row>
    <row r="272" spans="1:3" ht="12.75">
      <c r="A272" t="s">
        <v>5</v>
      </c>
      <c r="C272">
        <f>C265-C270</f>
        <v>0</v>
      </c>
    </row>
    <row r="273" ht="12.75">
      <c r="A273" s="42"/>
    </row>
  </sheetData>
  <sheetProtection/>
  <autoFilter ref="A34:X230"/>
  <mergeCells count="18">
    <mergeCell ref="A1:J1"/>
    <mergeCell ref="M32:N32"/>
    <mergeCell ref="O32:P32"/>
    <mergeCell ref="Q32:R32"/>
    <mergeCell ref="S32:T32"/>
    <mergeCell ref="A31:A33"/>
    <mergeCell ref="B31:B33"/>
    <mergeCell ref="C31:C33"/>
    <mergeCell ref="D31:D33"/>
    <mergeCell ref="A2:E2"/>
    <mergeCell ref="U32:V32"/>
    <mergeCell ref="W32:X32"/>
    <mergeCell ref="E31:R31"/>
    <mergeCell ref="S31:X31"/>
    <mergeCell ref="E32:F32"/>
    <mergeCell ref="G32:H32"/>
    <mergeCell ref="I32:J32"/>
    <mergeCell ref="K32:L32"/>
  </mergeCells>
  <conditionalFormatting sqref="C272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landscape" paperSize="9" r:id="rId1"/>
  <ignoredErrors>
    <ignoredError sqref="C2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 Borlas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Кирилин Юрий. Fin-Plus.Ru</dc:creator>
  <cp:keywords/>
  <dc:description/>
  <cp:lastModifiedBy>user</cp:lastModifiedBy>
  <cp:lastPrinted>2008-09-17T09:26:41Z</cp:lastPrinted>
  <dcterms:created xsi:type="dcterms:W3CDTF">2005-12-16T09:30:16Z</dcterms:created>
  <dcterms:modified xsi:type="dcterms:W3CDTF">2012-08-31T13:52:44Z</dcterms:modified>
  <cp:category/>
  <cp:version/>
  <cp:contentType/>
  <cp:contentStatus/>
</cp:coreProperties>
</file>